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tif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wilfart\Documents\Renk\Ecoalim\bdd Ecoalim\"/>
    </mc:Choice>
  </mc:AlternateContent>
  <bookViews>
    <workbookView xWindow="20370" yWindow="-120" windowWidth="29040" windowHeight="17640" tabRatio="848" firstSheet="3" activeTab="4"/>
  </bookViews>
  <sheets>
    <sheet name="Accueil" sheetId="7" r:id="rId1"/>
    <sheet name="Généralités" sheetId="9" r:id="rId2"/>
    <sheet name="NOTE SOJA FR" sheetId="24" r:id="rId3"/>
    <sheet name="NOTE SOJA EN" sheetId="25" r:id="rId4"/>
    <sheet name="v9_ACV MP ECOALIM FR" sheetId="19" r:id="rId5"/>
    <sheet name="v9_LCA Feedstuff ECOALIM EN" sheetId="20" r:id="rId6"/>
    <sheet name="Correspondances Simapro" sheetId="17" r:id="rId7"/>
  </sheets>
  <definedNames>
    <definedName name="_xlnm._FilterDatabase" localSheetId="6" hidden="1">'Correspondances Simapro'!$A$1:$I$236</definedName>
    <definedName name="_xlnm._FilterDatabase" localSheetId="4" hidden="1">'v9_ACV MP ECOALIM FR'!$A$2:$AL$226</definedName>
    <definedName name="_xlnm._FilterDatabase" localSheetId="5" hidden="1">'v9_LCA Feedstuff ECOALIM EN'!$A$2:$R$226</definedName>
    <definedName name="_ftn1" localSheetId="3">'NOTE SOJA EN'!$B$1</definedName>
    <definedName name="_ftn1" localSheetId="2">'NOTE SOJA FR'!$B$1</definedName>
    <definedName name="_ftnref1" localSheetId="3">'NOTE SOJA EN'!$A$1</definedName>
    <definedName name="_ftnref1" localSheetId="2">'NOTE SOJA FR'!$A$1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7" l="1"/>
  <c r="B37" i="9" l="1"/>
  <c r="S32" i="9"/>
  <c r="N32" i="9"/>
  <c r="H32" i="9"/>
  <c r="B14" i="9"/>
  <c r="B31" i="9" l="1"/>
  <c r="B19" i="9"/>
  <c r="B22" i="9"/>
  <c r="B18" i="9"/>
  <c r="C28" i="9" l="1"/>
  <c r="C27" i="9"/>
  <c r="C26" i="9"/>
  <c r="B15" i="9" l="1"/>
  <c r="B12" i="9"/>
  <c r="B11" i="9"/>
  <c r="B10" i="9"/>
  <c r="B2" i="9"/>
  <c r="C25" i="9"/>
  <c r="C24" i="9"/>
  <c r="B11" i="7"/>
  <c r="D36" i="9"/>
  <c r="B5" i="9" l="1"/>
  <c r="B3" i="9"/>
  <c r="R33" i="9" l="1"/>
  <c r="Q33" i="9"/>
  <c r="P33" i="9" l="1"/>
  <c r="O33" i="9"/>
  <c r="N33" i="9"/>
  <c r="M33" i="9"/>
  <c r="L33" i="9"/>
  <c r="K33" i="9"/>
  <c r="J33" i="9"/>
  <c r="I33" i="9"/>
  <c r="H33" i="9"/>
  <c r="B8" i="9"/>
  <c r="B7" i="9"/>
  <c r="B6" i="9"/>
  <c r="G36" i="9"/>
  <c r="F36" i="9"/>
  <c r="H36" i="9"/>
  <c r="B4" i="9"/>
  <c r="E36" i="9"/>
  <c r="C36" i="9"/>
  <c r="G33" i="9"/>
  <c r="F33" i="9"/>
  <c r="E33" i="9"/>
  <c r="D33" i="9"/>
  <c r="C33" i="9"/>
  <c r="B33" i="9"/>
  <c r="I18" i="7" l="1"/>
  <c r="B18" i="7" l="1"/>
</calcChain>
</file>

<file path=xl/sharedStrings.xml><?xml version="1.0" encoding="utf-8"?>
<sst xmlns="http://schemas.openxmlformats.org/spreadsheetml/2006/main" count="4979" uniqueCount="975">
  <si>
    <t>Français</t>
  </si>
  <si>
    <t>English</t>
  </si>
  <si>
    <t>Version :</t>
  </si>
  <si>
    <t>V9 - 12/11/2024</t>
  </si>
  <si>
    <t>Mise à jour avec l'appui d'EVEA et des membres du GIS REVALIM :</t>
  </si>
  <si>
    <t>SOMMAIRE :</t>
  </si>
  <si>
    <t>3 - Précisions concernant les transports</t>
  </si>
  <si>
    <t>NOTE SOJA</t>
  </si>
  <si>
    <t>=&gt; Note sur le soja</t>
  </si>
  <si>
    <t>ACV MP ECOALIM FR</t>
  </si>
  <si>
    <t>LCA Feedstuff ECOALIM EN</t>
  </si>
  <si>
    <t>Correspondances Simapro</t>
  </si>
  <si>
    <t>Evolution v8-v9</t>
  </si>
  <si>
    <t>Comparaison v8-v9</t>
  </si>
  <si>
    <t>Score unique EF3.1  (mPt)</t>
  </si>
  <si>
    <t>Changement climatique (kg CO2 eq)</t>
  </si>
  <si>
    <t>Appauvrissement de la couche d'ozone  (kg CFC11 eq)</t>
  </si>
  <si>
    <t>Rayonnements ionisants  (kBq U-235 eq)</t>
  </si>
  <si>
    <t>Formation photochimique d'ozone  (kg NMVOC eq)</t>
  </si>
  <si>
    <t>Particules  (disease inc.)</t>
  </si>
  <si>
    <t>Effets toxicologiques sur la santé humaine : substances non-cancérogènes* (CTUh)</t>
  </si>
  <si>
    <t>Effets toxicologiques sur la santé humaine : substances cancérogènes* (CTUh)</t>
  </si>
  <si>
    <t>Acidification terrestre et eaux douces (mol H+ eq)</t>
  </si>
  <si>
    <t>Eutrophisation eaux douces  (kg P eq)</t>
  </si>
  <si>
    <t>Eutrophisation marine  (kg N eq)</t>
  </si>
  <si>
    <t>Eutrophisation terreste (mol N eq)</t>
  </si>
  <si>
    <t>Écotoxicité pour écosystèmes aquatiques d'eau douce (CTUe)</t>
  </si>
  <si>
    <t>Utilisation du sol (Pt)</t>
  </si>
  <si>
    <t>Épuisement des ressources eau (m3 depriv.)</t>
  </si>
  <si>
    <t>Épuisement des ressources énergétiques (MJ)</t>
  </si>
  <si>
    <t>Épuisement des ressources minéraux (kg Sb eq)</t>
  </si>
  <si>
    <t>Changement climatique - biogénique (kg CO2 eq/kg)</t>
  </si>
  <si>
    <t>Changement climatique - fossile (kg CO2 eq/kg)</t>
  </si>
  <si>
    <t>Changement climatique - changement d'affectation des sols (kg CO2 eq/kg)</t>
  </si>
  <si>
    <t>Dans les données ECO-ALIM, les impacts environnementaux des matières premières cultivées ou transformées en France sont présentés pour différents périmètres, en fonction de leur nature et des besoins des fabricants : en sortie champ (utile pour la fabrication d’aliments à la ferme), sortie organisme de stockage (OS), sortie usine de transformation et rendu port français pour les matières premières importées (voir les fiches par matière première).
Pour les sorties OS, usine de transformation et rendu port, toutes les étapes de transports intermédiaires sont prises en compte dans les données d’inventaire. 
Pour les matières premières importées, le transport depuis le port d’exportation jusqu’au port français (Brest, Sète ou le Havre) est assuré par bateau.
Par contre, les impacts environnementaux n’intègrent pas le transport nécessaire pour relier le périmètre de sortie au lieu de fabrication des aliments (usine ou ferme).</t>
  </si>
  <si>
    <t>Utilisation de la base de données ecoinvent en arrière-plan</t>
  </si>
  <si>
    <r>
      <t>Les valeurs d’impacts environnementaux pour 1 tonne de matière première transportée sur 1 km, pour les différents modes de transport employés, sont disponibles uniquement pour les utilisateurs disposant d'une License ecoinvent</t>
    </r>
    <r>
      <rPr>
        <sz val="10"/>
        <rFont val="Calibri"/>
        <family val="2"/>
      </rPr>
      <t>®</t>
    </r>
    <r>
      <rPr>
        <sz val="10"/>
        <rFont val="Calibri"/>
        <family val="2"/>
        <scheme val="minor"/>
      </rPr>
      <t xml:space="preserve"> (selon les conditions d'usage des données ecoinvent). Nous n'avons plus l'autorisation de les communiquer dans ces tableurs.
Pour en savoir plus sur les Licenses ecoinvent : https://ecoinvent.org/licenses/</t>
    </r>
  </si>
  <si>
    <t>Note sur les données relatives au SOJA pour l’alimentation animale* dans la base de données AGRIBALYSE 3.2 (= ECOALIM 9)</t>
  </si>
  <si>
    <t>*Pour l’alimentation humaine, un mix de consommation comprenant du soja de différentes origines a été construit (soja français, soja brésilien, soja américain et soja canadien, sur la base de données statistiques et de l’expertise des instituts techniques et de France Agrimer).</t>
  </si>
  <si>
    <t>Sommaire</t>
  </si>
  <si>
    <t>Introduction</t>
  </si>
  <si>
    <t>Données soja présentes dans la base de données AGRIBALYSE / ECOALIM</t>
  </si>
  <si>
    <t>Focus sur le soja brésilien dans AGRIBALYSE / ECOALIM</t>
  </si>
  <si>
    <t>Différence d'impact entre les données GFLI et Ecoinvent/Agribalyse</t>
  </si>
  <si>
    <t>Evolution importante des résultats d’impact du soja brésilien dans la nouvelle version Agribalyse 3.2 / Ecoalim 9</t>
  </si>
  <si>
    <t>Intégration de nouvelles données dans AGRIBALYSE / ECOALIM pour représenter le soja « cut-off date » 2020 et 2008</t>
  </si>
  <si>
    <t>Différentes données environnementales (notamment facteurs d’émissions sur le changement climatique) relatives à la production de soja co-existent dans les bases de données internationales (AGRIBALYSE, GFLI-Agrifootprint, Ecoinvent, WFLDB…). Cette situation s’explique par des choix méthodologiques différents, des données sources différentes ainsi que des pas de temps différents en fonction des bases de données, et entraine une grande confusion parmi les utilisateurs des données.
Par ailleurs, avec l’implémentation en Europe de la réglementation sur la déforestation importée, AGRIBALYSE / ECOALIM intègre désormais des données représentant un soja brésilien compatible avec la réglementation « cut-off date 2020 » (pas de déforestation après 2020) et un autre représentant un soja brésilien compatible avec une « cut-off date 2008 » (c’est-à-dire correspondant aux productions de soja certifiées sans déforestation depuis 2008).
Dans ce contexte, cette note vise à clarifier et préciser les choix concernant la modélisation des impacts environnementaux des différents soja dans la base de données AGRIBALYSE (ECOALIM*).</t>
  </si>
  <si>
    <t>*ECOALIM constitue la partie « Alimentation animale » de la base de données AGRIBALYSE</t>
  </si>
  <si>
    <t>Dans la suite du document, par simplification, on notera AGRIBALYSE pour AGRIBALYSE version 3.2 et ECOALIM pour ECOLALIM 9.</t>
  </si>
  <si>
    <t>Les données présentes sur le soja dans la base de données AGRIBALYSE (ECOALIM)</t>
  </si>
  <si>
    <t>Les données présentes sur le soja utilisé pour l’alimentation animale dans la base de données AGRIBALYSE (ECOALIM) concernent la production de soja issue de différents pays (France, Brésil, Etats-Unis). Ainsi, même si du soja argentin est utilisé en France, nous avons pour le moment considéré que les volumes n’étaient pas encore assez significatifs pour être introduits dans la base de données Agribalyse. Les jeux de données pour le soja français, brésilien et américain ont été réalisés :
-	A travers le projet ECOALIM (2013-2016), en ce qui concerne le soja FR et USA ;
-	Par l’adaptation de données produites par Ecoinvent en ce qui concerne le soja brésilien.</t>
  </si>
  <si>
    <r>
      <t xml:space="preserve">Focus sur le soja brésilien dans AGRIBALYSE / ECOALIM 
</t>
    </r>
    <r>
      <rPr>
        <sz val="10"/>
        <color rgb="FF1F497D"/>
        <rFont val="Arial"/>
        <family val="2"/>
      </rPr>
      <t>(Source de données : Ecoinvent / EMBRAPA)</t>
    </r>
  </si>
  <si>
    <t xml:space="preserve">Le rapport Guéneau (Soja - Etat des lieux sur la déforestation et les standards de durabilité - 2021) estime que probablement 70% à 80% des tourteaux de soja qui entrent sur le sol français sont originaires du Brésil, en incluant les ré-exportations des pays européens en France. Ainsi, le soja utilisé pour l’alimentation animale dans les inventaires de production animale dans la base de données Agribalyse sont, par simplification, à 100% du soja brésilien*. 
Les bases de données donnant des valeurs d’impacts environnementaux (facteurs d’émissions) relatifs à la production de soja brésilien utilisent partiellement ou totalement les données construites par l’EMBRAPA (institut brésilien de recherche sur l’agriculture). Pourtant des grandes différences d’impact sont présentes dans les différentes bases de données – exemple : </t>
  </si>
  <si>
    <t>*Un « mix de consommation » du soja a été construit pour l’alimentation humaine, puisque le soja utilisé dans les produits pour l’alimentation humaine provient en plus grande proportion d’autres origines (France, Brésil, Etats-Unis, Canada).</t>
  </si>
  <si>
    <t xml:space="preserve">D’où viennent ces différences ? Le GIS REVALIM, avec l’appui d’experts consultés spécifiquement sur ce sujet, ont analysé ces différences : </t>
  </si>
  <si>
    <t>-&gt; La principale contribution aux émissions de GES est liée au changement d’utilisation des terres avant la production de soja (lié à l’estimation de la déforestation donc : passage de forêt à terres cultivées). La manière dont le changement d’utilisation des terres est modélisé dans les bases de données et alloué à la production de soja a donc une importance majeure.</t>
  </si>
  <si>
    <t>-&gt; La déforestation associée à la production de soja diffère grandement d’un Etat à un autre du Brésil. Ainsi, les résultats d’impacts sont différents en fonction de la finesse de la modélisation différenciant ou non la région de production du soja au Brésil. Il parait donc important de régionaliser les données d’inventaires de la manière la plus fine possible.</t>
  </si>
  <si>
    <r>
      <t xml:space="preserve">-&gt; Les bases de données GFLI-Agrifootprint 2.0 et Ecoinvent 9.1 appliquent des modèles différents pour la modélisation du changement d’usage des sols : </t>
    </r>
    <r>
      <rPr>
        <b/>
        <sz val="10"/>
        <rFont val="Arial"/>
        <family val="2"/>
      </rPr>
      <t xml:space="preserve">selon notre analyse, Ecoinvent 9.1 applique le modèle le plus précis et actualisé </t>
    </r>
    <r>
      <rPr>
        <sz val="10"/>
        <rFont val="Arial"/>
        <family val="2"/>
      </rPr>
      <t>que la base de données GFLI-Agrifootprint 2.0, avec un niveau d’agrégation territoriale davantage en phase avec les pratiques et l’utilisation de données spatialement explicites plutôt que basées sur des statistiques nationales (spatialisation plus fine du changement d’utilisation des terres et donc des émissions associées à la déforestation puis agrégation des différents inventaires régionalisés pour les différentes régions exportatrices du Brésil). Par ailleurs, GFLI 2.0 n’utilise pas les dernières données mises à disposition par l’EMBRAPA (explications ci-dessous). A noter que d’autres différences méthodologiques ont également été mises en évidence par l’analyse (mais ayant un impact moindre sur les résultats) :  les sources de données sont différentes pour les valeurs de carbone organique des sols et de prise en compte des émissions de N20.</t>
    </r>
  </si>
  <si>
    <t>Après consultation d’experts, le GIS REVALIM a conclu qu’il était plus pertinent d’utiliser les données Ecoinvent pour le soja dans Agribalyse, dont les valeurs d’impact sont plus proches de celles originales de l’EMBRAPA et plus fine en termes de spatialisation des pratiques et notamment du changement d’utilisation des terres (déforestation) associée à la production de soja.</t>
  </si>
  <si>
    <t>Une évolution importante dans les résultats d’impact du soja brésilien dans la nouvelle version Agribalyse 3.2 / Ecoalim 9</t>
  </si>
  <si>
    <t xml:space="preserve">L’impact Changement Climatique du soja brésilien diminue de manière significative entre la version Agribalyse 3.1.1 et la version Agribalyse 3.2 (donc entre la version Ecoalim 8 et Ecoalim 9), en lien avec un changement de méthode de la modélisation du changement d’usage des terres entre les versions 3.8 et 3.9 d’Ecoinvent : 
-	Ecoinvent 3.8: 2,6 kg CO2eq/kg soybean (EF 3.1 method: GWP 100, IPCC 2021)
-	Ecoinvent 3.9: 1,6 kg CO2eq/kg soybean (EF 3.1 method: GWP 100, IPCC 2021)
Cette baisse d’impact est liée à un changement de méthode de l’EMBRAPA dans la manière de modéliser les changements d’usage des terres : désormais, ce sont des données spatialement explicites qui sont utilisées, et non plus des données statistiques d’expansion des cultures, sur la base des travaux de Garofalo et al, 2022. Cette nouvelle méthode de modélisation des changements d’usage des terres a des répercussions importantes sur les résultats obtenus induisant des résultats dans des directions opposées concernant les quatre principales utilisations des terres agricoles au Brésil (prairies et cultures temporaires comme le maïs qui voient leurs impacts augmenter versus soja et canne à sucre qui voient leurs impacts diminuer). Ces nouveaux résultats sont en phase avec les études géospatiales qui mettent en évidence le fait que les prairies temporaires sont identifiées comme les premières occupations pour occuper les zones déboisées, principalement en Amazonie. </t>
  </si>
  <si>
    <t xml:space="preserve">Cela peut être dû à une charge excessive sur le soja dans les modélisations précédentes causée par l'allocation du changement direct d’utilisation des terres au soja, et non aux premières cultures post-déforestation (en raison de la forte expansion du soja dans les statistiques nationales, une situation typique de la comptabilisation du changement indirect d’affectation des terres). 
Considérant que les approches intégrant les changements d’usage indirects d’utilisation des terres ont d’autres objectifs (et des applications différentes), et compte-tenu du fait que les changements d’usages indirects ne devraient pas être pris en compte dans l’évaluation des changements directs, ce nouveau modèle semble plus approprié dans le cadre des bases de données ACV attributionnelles, comme Agribalyse/Ecoalim et Ecoinvent. </t>
  </si>
  <si>
    <t>Ce changement important de l’indicateur Changement Climatique entre les versions Agribalyse / Ecoalim / Ecoinvent ne signifie pas que la déforestation liée au soja a diminué, mais que la nouvelle méthode pour modéliser le changement d’usage des terres à partir de données spatialement explicites, plus fiables que les données statistiques utilisées précédemment, estime que la déforestation associée à la production de soja est finalement moins importante que ce qui était précédemment estimé via les approches statistiques.</t>
  </si>
  <si>
    <t>A noter que les données GFLI devraient logiquement suivre les mêmes tendances dans les prochaines versions.</t>
  </si>
  <si>
    <t>L’intégration de nouvelles données dans AGRIBALYSE / ECOALIM pour représenter le soja « cut-off date » 2020 et 2008</t>
  </si>
  <si>
    <t xml:space="preserve">Le 9 juin 2023 le Règlement (UE) 2023/1115 du Parlement européen et du Conseil du 31 mai 2023 relatif à la mise à disposition sur le marché de l’Union et à l’exportation à partir de l’Union de certains produits de base et produits associés à la déforestation et à la dégradation des forêts, et abrogeant le règlement (UE) no 995/2010 (RDUE)* a été publié au Journal officiel de l’Union européenne. L’objectif de ce règlement est de réduire au minimum le risque de déforestation et de dégradation des forêts liées aux produits importés, en interdisant l’accès au marché européen de produits issus de cultures cultivés sur des parcelles déforestés après le 31 décembre 2020. Les produits concernés sont : les bovins, le cacao, le café, le palmier à huile, le caoutchouc, le soja et le bois.
Depuis la version 8 d’Ecoalim (3.1.1 d’Agribalyse), deux sojas brésiliens sont disponibles :
-	Un soja « moyen » correspondant à un mix entre du soja cultivé sur des parcelles ayant été déforestées et d’autres non (mix Ecoinvent construit sur la base des données de l’institut brésilien EMBRAPA) ;
-	Un soja brésilien non déforestant ne prenant en compte que le soja n’ayant pas participé à la déforestation ces 20 dernières années (soja non déforestant construit par le GIS REVALIM, en retravaillant les données Ecoinvent). Les inventaires suivants sont concernés par ce « soja non déforestant » : </t>
  </si>
  <si>
    <t>*https://eur-lex.europa.eu/legal-content/FR/TXT/?uri=uriserv%3AOJ.L_.2023.150.01.0206.01.FRA&amp;toc=OJ%3AL%3A2023%3A150%3ATOC</t>
  </si>
  <si>
    <t>Graines de soja, Brésil, non associées à la déforestation, rendues port France</t>
  </si>
  <si>
    <t>Tourteau soja, Brésil, non associé à la déforestation, trituré au Brésil, rendu port (Brest)</t>
  </si>
  <si>
    <t>Tourteau soja, Brésil, non associé à la déforestation, trituré France, sortie usine trituration</t>
  </si>
  <si>
    <t>Huile de soja, Brésil, non associée à la déforestation, triturée au Brésil, rendue port (Brest)</t>
  </si>
  <si>
    <t>Huile de soja, Brésil, non associée à la déforestation, trituré France, sortie usine trituration</t>
  </si>
  <si>
    <r>
      <rPr>
        <b/>
        <sz val="10"/>
        <color rgb="FFFF0000"/>
        <rFont val="Arial"/>
        <family val="2"/>
      </rPr>
      <t>ATTENTION :</t>
    </r>
    <r>
      <rPr>
        <sz val="10"/>
        <rFont val="Arial"/>
        <family val="2"/>
      </rPr>
      <t xml:space="preserve"> Le soja brésilien ECOALIM / AGRIBALYSE non associé à la déforestation correspond à la modélisation d'un soja cultivé dans des Etats non déforestants de longue date (</t>
    </r>
    <r>
      <rPr>
        <sz val="10"/>
        <color rgb="FFFF0000"/>
        <rFont val="Arial"/>
        <family val="2"/>
      </rPr>
      <t>=sur des parcelles non déforestées dans les 20 dernières années</t>
    </r>
    <r>
      <rPr>
        <sz val="10"/>
        <rFont val="Arial"/>
        <family val="2"/>
      </rPr>
      <t xml:space="preserve">). Le seuil de 20 ans est basé sur le temps nécessaire pour que le carbone stocké atteigne l'équilibre (souvent 20 ans dans les méthodes par défaut du GIEC et du PAS 2050). Cette modélisation n'est en revanche pas alignée avec le règlement Cut-off date 2020 </t>
    </r>
    <r>
      <rPr>
        <sz val="10"/>
        <color rgb="FFFF0000"/>
        <rFont val="Arial"/>
        <family val="2"/>
      </rPr>
      <t>qui ne prend pas en compte ce qui s'est passé avant fin 2020</t>
    </r>
    <r>
      <rPr>
        <sz val="10"/>
        <rFont val="Arial"/>
        <family val="2"/>
      </rPr>
      <t>. En effet, le règlement stipule que seuls les produits issus de cultures cultivées sur des parcelles non déforestées après le 31 décembre 2020 entreront le marché intérieur européen.</t>
    </r>
  </si>
  <si>
    <t xml:space="preserve">Ainsi, afin de répondre à un besoin des utilisateurs de la base de données Agribalyse / Ecoalim, ont été introduits dans la nouvelle version de la base de données (Ecoalim 9 / Agribalyse 3.2), des sojas alignés avec le principe des « cut-off date » (un 2020, correspondant à la nouvelle réglementation en vigueur, et un 2008, correspondant à la date des cahiers des charges des labels non déforestants) : </t>
  </si>
  <si>
    <t>Graines de soja, Brésil, Cut-off date 2008, rendues port France</t>
  </si>
  <si>
    <t>Graines de soja, Brésil, Cut-off date 2020, rendues port France</t>
  </si>
  <si>
    <t>Huile de soja, Brésil, Cut-off date 2008, trituré France, sortie usine trituration</t>
  </si>
  <si>
    <t>Huile de soja, Brésil, Cut-off date 2020, trituré France, sortie usine trituration</t>
  </si>
  <si>
    <t>Huile de soja, Brésil, Cut-off date 2008, triturée Brésil, rendue port (Brest)</t>
  </si>
  <si>
    <t>Huile de soja, Brésil, Cut-off date 2020, triturée Brésil, rendue port (Brest)</t>
  </si>
  <si>
    <t>Tourteau soja, Brésil, Cut-off date 2008, trituré au Brésil, rendu port (Brest)</t>
  </si>
  <si>
    <t>Tourteau soja, Brésil, Cut-off date 2020, trituré au Brésil, rendu port (Brest)</t>
  </si>
  <si>
    <t>Tourteau soja, Brésil, Cut-off date 2008, trituré France, sortie usine trituration</t>
  </si>
  <si>
    <t>Tourteau soja, Brésil, Cut-off date 2020, trituré France, sortie usine trituration</t>
  </si>
  <si>
    <r>
      <rPr>
        <b/>
        <sz val="10"/>
        <rFont val="Arial"/>
        <family val="2"/>
      </rPr>
      <t xml:space="preserve">Principe de modélisation des sojas brésiliens « cut-off » : </t>
    </r>
    <r>
      <rPr>
        <sz val="10"/>
        <rFont val="Arial"/>
        <family val="2"/>
      </rPr>
      <t xml:space="preserve">
-	Sur la période de temps pour laquelle nous n’avons pas d’informations : prise en compte du « soja moyen » (correspondant donc au soja moyen brésilien ecoinvent intégrant une partie de soja ayant contribué à la déforestation et une autre non) : 
o	Pour pour le cut-off date 2008, il s’agit de la période 2005-2007 (figure 2a)
o	Pour le cutt off date 2020, il s’agit de la période 2005-2021 (figure 2b)
-	Sur la période de temps pour laquelle nous savons que le soja n’est pas déforestant : prise en compte du soja 100% non déforestant depuis la date du « cut-off » :
o	Pour le cut-off date 2008, il s’agit de la période 2008-2024 (figure 2a)
o	Pour le cut-off date 2020, il s’agit de la période 2022-2024 (figure 2b) </t>
    </r>
  </si>
  <si>
    <t>Figure 2a : Principe de modélisation du soja "Cut off date 2008" dans AGRIBALYSE / ECOALIM</t>
  </si>
  <si>
    <t>Figure 2b : Principe de modélisation du soja "Cut off date 2020" dans AGRIBALYSE / ECOALIM</t>
  </si>
  <si>
    <t>Note on SOYBEAN data for animal feed* in the AGRIBALYSE 3.2 database (= ECOALIM 9)</t>
  </si>
  <si>
    <t>*For human consumption, a consumption mix including soybeans of different origins has been constructed (French soybeans, Brazilian soybeans, American soybeans and Canadian soybeans, based on statistical data and the expertise of technical institutes and France Agrimer).</t>
  </si>
  <si>
    <t>Soybean data in the AGRIBALYSE / ECOALIM database</t>
  </si>
  <si>
    <t>Focus on Brazilian soybeans in AGRIBALYSE / ECOALIM</t>
  </si>
  <si>
    <t>Difference in impact between GFLI and Ecoinvent/Agribalyse data</t>
  </si>
  <si>
    <t>Important changes in the impact results for Brazilian soybeans in the new version Agribalyse 3.2 / Ecoalim 9</t>
  </si>
  <si>
    <t>Integration of new data in AGRIBALYSE / ECOALIM to represent soybean “cut-off date” 2020 and 2008</t>
  </si>
  <si>
    <t>International databases (AGRIBALYSE, GFLI-Agrifootprint, Ecoinvent, WFLDB...) co-exist with different environmental data (notably climate change emission factors) relating to soybean production. This situation is explained by different methodological choices, different source data and different time steps depending on the database, and leads to considerable confusion among data users.
Furthermore, with the implementation in Europe of the regulation on imported deforestation, AGRIBALYSE / ECOALIM now integrates data representing Brazilian soy compatible with the “cut-off date 2020” regulation (no deforestation after 2020) and another representing Brazilian soy compatible with a “cut-off date 2008” (i.e. corresponding to soy production certified as deforestation-free since 2008).
In this context, this note aims to clarify and specify the choices concerning the modeling of the environmental impacts of the different soybeans in the AGRIBALYSE database (ECOALIM*).</t>
  </si>
  <si>
    <t>*ECOALIM is the "Animal nutrition/Feed part" of the AGRIBALYSE database</t>
  </si>
  <si>
    <t>In the rest of the document, for simplicity's sake, we'll refer to AGRIBALYSE as AGRIBALYSE version 3.2 and ECOALIM as ECOLALIM 9.</t>
  </si>
  <si>
    <t>Soybean data in the AGRIBALYSE database (ECOALIM)</t>
  </si>
  <si>
    <t>The data on soybeans used for animal feed in the AGRIBALYSE (ECOALIM) database concerns soybean production in various countries (France, Brazil, USA). Thus, even if Argentinean soy is used in France, we considered that the volumes were not yet significant enough to be included in the Agribalyse database. Several data sets for French, Brazilian and American soybeans have been produced:
- Through the ECOALIM project (2013-2016), for FR and USA soybeans;
- By adapting data produced by Ecoinvent for Brazilian soybeans.</t>
  </si>
  <si>
    <r>
      <t xml:space="preserve">Focus on Brazilian soybeans in AGRIBALYSE / ECOALIM 
</t>
    </r>
    <r>
      <rPr>
        <sz val="10"/>
        <color rgb="FF1F497D"/>
        <rFont val="Arial"/>
        <family val="2"/>
      </rPr>
      <t>(Data source: Ecoinvent / EMBRAPA)</t>
    </r>
  </si>
  <si>
    <t>The Guéneau report (Soja - Etat des lieux sur la déforestation et les standards de durabilité - 2021) estimates that probably 70% to 80% of soybean meal entering France originates in Brazil, including re-exports from European countries to France. Thus, the soy used for animal feed in the animal production inventories in the Agribalyse database is, by simplification, 100% Brazilian soy*. 
Databases providing environmental impact values (emission factors) for Brazilian soybean production use all or part of the data compiled by EMBRAPA (Brazilian agricultural research institute). However, there are major differences in the impact of the different databases - for example :</t>
  </si>
  <si>
    <t>*A soybean “consumption mix” has been created for human consumption, since the soy used in human food products comes in greater proportion from other origins (France, Brazil, USA, Canada).</t>
  </si>
  <si>
    <t>Where do these differences come from? GIS REVALIM, with the support of experts consulted specifically on this subject, have analyzed these differences:</t>
  </si>
  <si>
    <t>-&gt; The main contribution to GHG emissions is linked to the change in land use prior to soybean production (i.e. deforestation, i.e. from forest to cropland). The way in which land use change is modelled in databases and allocated to soy production is therefore of major importance.</t>
  </si>
  <si>
    <t>Deforestation associated with soybean production differs greatly from one Brazilian state to another. As a result, impact results differ according to the finesse of the modeling, which may or may not differentiate the region of soy production in Brazil. It therefore seems important to regionalize inventory data as finely as possible.</t>
  </si>
  <si>
    <r>
      <t xml:space="preserve">-&gt; The GFLI-Agrifootprint 2.0 and Ecoinvent 9.1 databases apply different models for modeling land use change: </t>
    </r>
    <r>
      <rPr>
        <b/>
        <sz val="10"/>
        <rFont val="Arial"/>
        <family val="2"/>
      </rPr>
      <t xml:space="preserve">according to our analysis, Ecoinvent 9.1 applies the most accurate and up-to-date model </t>
    </r>
    <r>
      <rPr>
        <sz val="10"/>
        <rFont val="Arial"/>
        <family val="2"/>
      </rPr>
      <t>than the GFLI-Agrifootprint 2. 0 database, with a level of territorial aggregation more in line with practices and the use of spatially explicit data rather than data based on national statistics (finer spatialization of land use change and therefore of emissions associated with deforestation, then aggregation of the various regionalized inventories for the different exporting regions of Brazil). Furthermore, GFLI 2.0 does not use the latest data made available by EMBRAPA (see explanations below). Other methodological differences were also highlighted by the analysis (but with a lesser impact on the results): the data sources are different for soil organic carbon values and for the inclusion of N20 emissions.</t>
    </r>
  </si>
  <si>
    <t>After consulting experts, GIS REVALIM concluded that it would be more appropriate to use Ecoinvent data for soy in Agribalyse, whose impact values are closer to the original EMBRAPA values, and finer in terms of spatialization of practices and in particular of the change in land use (deforestation) associated with soy production.</t>
  </si>
  <si>
    <t>A major change in the impact results for Brazilian soybeans in the new version Agribalyse 3.2 / Ecoalim 9</t>
  </si>
  <si>
    <t>The climate change impact of Brazilian soybean decreases significantly between Agribalyse 3.1.1 and Agribalyse 3.2 (i.e. between Ecoalim 8 and Ecoalim 9), due to a change in land use change modeling method between Ecoinvent 3.8 and 3.9: 
- Ecoinvent 3.8: 2.6 kg CO2eq/kg soybean (EF 3.1 method: GWP 100, IPCC 2021)
- Ecoinvent 3.9: 1,6 kg CO2eq/kg soybean (EF 3.1 method: GWP 100, IPCC 2021)
This drop in impact is linked to a change in EMBRAPA's method of modeling land use change: spatially explicit data are now used, rather than statistical data on crop expansion, based on the work of Garofalo et al, 2022. This new method of modelling land-use change has a significant impact on the results obtained, leading to results in opposite directions for the four main uses of agricultural land in Brazil (grassland and temporary crops such as maize, which see their impacts increase, versus soya and sugar cane, which see their impacts decrease). These new results are in line with geospatial studies which highlight the fact that temporary grasslands are identified as the first occupations to occupy deforested areas, mainly in Amazonia.</t>
  </si>
  <si>
    <t>This may be due to an excessive burden on soybeans in previous modelling caused by the allocation of direct land use change to soybeans, and not to the first post-deforestation crops (due to the strong expansion of soybeans in national statistics, a situation typical of indirect land use change accounting). 
Considering that approaches integrating indirect land-use change have other objectives (and different applications), and given that indirect land-use change should not be taken into account in the assessment of direct change, this new model seems more appropriate within the framework of attributional LCA databases, such as Agribalyse/Ecoalim and Ecoinvent.</t>
  </si>
  <si>
    <t>This significant change in the Climate Change indicator between the Agribalyse / Ecoalim / Ecoinvent versions does not mean that soy-related deforestation has decreased, but that the new method for modeling land-use change using spatially explicit data, which is more reliable than the statistical data used previously, estimates that deforestation associated with soy production is ultimately less significant than previously estimated via statistical approaches.</t>
  </si>
  <si>
    <t>Note that GFLI data should logically follow the same trends in future versions.</t>
  </si>
  <si>
    <t>Integration of new data in AGRIBALYSE / ECOALIM to represent soybean “cut-off dates” 2020 and 2008</t>
  </si>
  <si>
    <t xml:space="preserve">On June 9, 2023, Regulation (EU) 2023/1115 of the European Parliament and of the Council of May 31, 2023, on the placing on the market and export from the Union of certain commodities and products associated with deforestation and forest degradation, and repealing Regulation (EU) No 995/2010 (RDUE)* was published in the Official Journal of the European Union. The aim of this regulation is to minimize the risk of deforestation and forest degradation associated with imported products, by prohibiting access to the European market for products derived from crops grown on deforested land after December 31, 2020. The products concerned are: cattle, cocoa, coffee, oil palm, rubber, soy and wood.
Since version 8 of Ecoalim (3.1.1 of Agribalyse), two Brazilian soybeans are available:
- An “average” soybean, corresponding to a mix of soybeans grown on deforested and non-deforested plots (Ecoinvent mix based on data from the Brazilian institute EMBRAPA);
- A non-deforesting Brazilian soybean, taking into account only soybeans that have not contributed to deforestation over the past 20 years (non-deforesting soybean constructed by GIS REVALIM, by reworking Ecoinvent data). The following inventories are concerned by this “non-deforesting soy”: </t>
  </si>
  <si>
    <t>Soybean, Brazil, not associated to deforestation, at french port</t>
  </si>
  <si>
    <t>Soybean meal, Brazil, not associated to deforestation, crushing in Brazil, at french port</t>
  </si>
  <si>
    <t>Soybean meal, Brazil, not associated to deforestation, crushing in France, at plant</t>
  </si>
  <si>
    <t>Soybean oil, Brazil, not associated to deforestation, crushing in Brazil, at french port</t>
  </si>
  <si>
    <t>Soybean oil, Brazil, not associated to deforestation, crushing in France, at plant</t>
  </si>
  <si>
    <r>
      <rPr>
        <b/>
        <sz val="10"/>
        <color rgb="FFFF0000"/>
        <rFont val="Arial"/>
        <family val="2"/>
      </rPr>
      <t>WARNING:</t>
    </r>
    <r>
      <rPr>
        <b/>
        <sz val="10"/>
        <rFont val="Arial"/>
        <family val="2"/>
      </rPr>
      <t xml:space="preserve"> </t>
    </r>
    <r>
      <rPr>
        <sz val="10"/>
        <rFont val="Arial"/>
        <family val="2"/>
      </rPr>
      <t>Brazilian ECOALIM / AGRIBALYSE soybeans not associated with deforestation correspond to the modeling of soybeans grown in states that have not deforested for a long time (</t>
    </r>
    <r>
      <rPr>
        <sz val="10"/>
        <color rgb="FFFF0000"/>
        <rFont val="Arial"/>
        <family val="2"/>
      </rPr>
      <t>=on plots that have not been deforested in the last 20 years</t>
    </r>
    <r>
      <rPr>
        <sz val="10"/>
        <rFont val="Arial"/>
        <family val="2"/>
      </rPr>
      <t xml:space="preserve">). The 20-year threshold is based on the time needed for the stored carbon to reach equilibrium (often 20 years in the IPCC and PAS 2050 default methods). However, this modeling is not aligned with the Cut-off date 2020 regulation, </t>
    </r>
    <r>
      <rPr>
        <sz val="10"/>
        <color rgb="FFFF0000"/>
        <rFont val="Arial"/>
        <family val="2"/>
      </rPr>
      <t>which does not take into account what happened before the end of 2020</t>
    </r>
    <r>
      <rPr>
        <sz val="10"/>
        <rFont val="Arial"/>
        <family val="2"/>
      </rPr>
      <t>. Indeed, the regulation stipulates that only products from crops grown on non-deforested land after December 31, 2020 will enter the European internal market.</t>
    </r>
  </si>
  <si>
    <t xml:space="preserve">In response to a need expressed by users of the Agribalyse / Ecoalim database, the new version of the database (Ecoalim 9 / Agribalyse 3.2) includes soybeans aligned with the “cut-off date” principle (2020, corresponding to the new regulations in force, and 2008, corresponding to the date of the specifications for non-deforesting labels): </t>
  </si>
  <si>
    <t>Soybean, Brazil, Cut-off date 2008, at french port</t>
  </si>
  <si>
    <t>Soybean, Brazil, Cut-off date 2020, at french port</t>
  </si>
  <si>
    <t>Soybean meal, Brazil, Cut-off date 2008, crushing in Brazil, at french port</t>
  </si>
  <si>
    <t>Soybean meal, Brazil, Cut-off date 2020, crushing in Brazil, at french port</t>
  </si>
  <si>
    <t>Soybean meal, Brazil, Cut-off date 2008, crushing in France, at plant</t>
  </si>
  <si>
    <t>Soybean meal, Brazil, Cut-off date 2020, crushing in France, at plant</t>
  </si>
  <si>
    <t>Soybean oil, Brazil, Cut-off date 2008, crushing in Brazil, at french port</t>
  </si>
  <si>
    <t>Soybean oil, Brazil, Cut-off date 2020, crushing in Brazil, at french port</t>
  </si>
  <si>
    <t>Soybean oil, Brazil, Cut-off date 2008, crushing in France, at plant</t>
  </si>
  <si>
    <t>Soybean oil, Brazil, Cut-off date 2020, crushing in France, at plant</t>
  </si>
  <si>
    <r>
      <rPr>
        <b/>
        <sz val="10"/>
        <rFont val="Arial"/>
        <family val="2"/>
      </rPr>
      <t xml:space="preserve">Brazilian soybean “cut-off” modeling principle: </t>
    </r>
    <r>
      <rPr>
        <sz val="10"/>
        <rFont val="Arial"/>
        <family val="2"/>
      </rPr>
      <t xml:space="preserve">
- For the period of time for which we have no information, we take into account the “average soybean” (corresponding to the ecoinvent average Brazilian soybean, including some soybeans that have contributed to deforestation and some that have not): 
o For the cut-off date 2008, this is the period 2005-2007 (figure 2a)
o For the cut-off date 2020, the period 2005-2021 (figure 2b).
- For the period of time for which we know that soybeans are non-deforesting: 100% non-deforesting soybeans since the cut-off date are taken into account:
o For the cut-off date 2008, this is the period 2008-2024 (figure 2a).
o For the cut-off date 2020, the period is 2022-2024 (figure 2b).</t>
    </r>
  </si>
  <si>
    <t>Figure 2a: “Cut off date 2008” soybean modelling principle in AGRIBALYSE / ECOALIM</t>
  </si>
  <si>
    <t>Figure 2b: “Cut off date 2020” soybean modeling principle in AGRIBALYSE / ECOALIM</t>
  </si>
  <si>
    <t>Impacts ACV (par kg de matière première) - METHODE ECOALIM</t>
  </si>
  <si>
    <t>Impacts ACV (par kg de matière première) - METHODE EF3.1. Indicateurs identiques à ECOALIM : changement climatique, acidification, 3 eutrophisations</t>
  </si>
  <si>
    <t>Nom ICV simapro</t>
  </si>
  <si>
    <t>Familles des matières premières destinées aux animaux d'élevage</t>
  </si>
  <si>
    <t>Matières premières</t>
  </si>
  <si>
    <t>Périmètre</t>
  </si>
  <si>
    <t>Donnée moyenne ou déclinaison</t>
  </si>
  <si>
    <t>Pays de la production primaire de la MP brute</t>
  </si>
  <si>
    <t>Pays de la transformation</t>
  </si>
  <si>
    <t>Consommation de Phosphore (kg P)</t>
  </si>
  <si>
    <t>Consommation d'énergie : non renouvelable fossile + nucléaire - CED 1.11 (MJ)</t>
  </si>
  <si>
    <t>Changement climatique - EF 3.1 (kg CO2 eq)</t>
  </si>
  <si>
    <t>Acidification - EF3.1 (molc H+ eq)</t>
  </si>
  <si>
    <t>Eutrophisation - CML baseline (kg PO4---eq)</t>
  </si>
  <si>
    <t>Occupation du sol - CML non baseline (m2a)</t>
  </si>
  <si>
    <t>Eutrophisation terrestre - EF 3.1 (mol N eq)</t>
  </si>
  <si>
    <t>Eutrophisation d'eau douce - EF 3.1 (kg P eq)</t>
  </si>
  <si>
    <t>Eutrophisation marine - EF 3.1 (kg N eq)</t>
  </si>
  <si>
    <r>
      <t>Consommation d'énergie : total - CED 1.11 (MJ)</t>
    </r>
    <r>
      <rPr>
        <b/>
        <sz val="10"/>
        <color rgb="FFFF0000"/>
        <rFont val="Calibri"/>
        <family val="2"/>
        <scheme val="minor"/>
      </rPr>
      <t xml:space="preserve"> - WITHOUT ENERGY GROSS CALORIFIC VALUE</t>
    </r>
  </si>
  <si>
    <t>Consommation d'énergie : totale - CED 1.11 (MJ)</t>
  </si>
  <si>
    <t>Arginine S {BR} U</t>
  </si>
  <si>
    <t>Acides aminées et autres produits</t>
  </si>
  <si>
    <t>Arginine, Brésil, sortie usine fabrication</t>
  </si>
  <si>
    <t>sortie usine</t>
  </si>
  <si>
    <t>moyenne</t>
  </si>
  <si>
    <t>Brésil</t>
  </si>
  <si>
    <t>Multi-origine</t>
  </si>
  <si>
    <t>Arginine S {CN} U</t>
  </si>
  <si>
    <t>Arginine, Chine, sortie usine fabrication</t>
  </si>
  <si>
    <t>Chine</t>
  </si>
  <si>
    <t>Arginine S {KR} U</t>
  </si>
  <si>
    <t>Arginine, Corée du sud, sortie usine fabrication</t>
  </si>
  <si>
    <t>Corée du sud</t>
  </si>
  <si>
    <t>Arginine S {FR} U</t>
  </si>
  <si>
    <t>Arginine, France, sortie usine fabrication</t>
  </si>
  <si>
    <t>France</t>
  </si>
  <si>
    <t>Arginine S {ID} U</t>
  </si>
  <si>
    <t>Arginine, Indonésie, sortie usine fabrication</t>
  </si>
  <si>
    <t>Indonésie</t>
  </si>
  <si>
    <t>DL-Methionine, animal feed, at retailer gate {RER} U</t>
  </si>
  <si>
    <t>DL-méthionine, Europe, sortie usine fabrication</t>
  </si>
  <si>
    <t>Europe</t>
  </si>
  <si>
    <t>Histidine S {BR} U</t>
  </si>
  <si>
    <t>Histidine, Brésil, sortie usine fabrication</t>
  </si>
  <si>
    <t>Histidine S {ID} U</t>
  </si>
  <si>
    <t>Histidine, Indonésie, sortie usine fabrication</t>
  </si>
  <si>
    <t>Isoleucine S {CN} U</t>
  </si>
  <si>
    <t>Isoleucine, Chine, sortie usine fabrication</t>
  </si>
  <si>
    <t>Isoleucine S {FR} U</t>
  </si>
  <si>
    <t>Isoleucine, France, sortie usine fabrication</t>
  </si>
  <si>
    <t>Leucine S {FR} U</t>
  </si>
  <si>
    <t>Leucine, France, sortie usine fabrication</t>
  </si>
  <si>
    <t>Lysine solid (HCl) S {CN} U</t>
  </si>
  <si>
    <t>L-lysine HCl, Chine, sortie usine fabrication</t>
  </si>
  <si>
    <t>Lysine solid (HCl) S {KR} U</t>
  </si>
  <si>
    <t>L-lysine HCl, Corée du sud, sortie usine fabrication</t>
  </si>
  <si>
    <t>Lysine solid (HCl) S {US} U</t>
  </si>
  <si>
    <t>L-lysine HCl, Etats-Unis, sortie usine fabrication</t>
  </si>
  <si>
    <t>Etats-Unis</t>
  </si>
  <si>
    <t>Lysine solid (HCl) S {FR} U</t>
  </si>
  <si>
    <t>L-lysine HCl, France, sortie usine fabrication</t>
  </si>
  <si>
    <t>Lysine solid (HCl) S {ID} U</t>
  </si>
  <si>
    <t>L-lysine HCl, Indonésie, sortie usine fabrication</t>
  </si>
  <si>
    <t>Threonine S {CN} U</t>
  </si>
  <si>
    <t>Threonine, Chine, sortie usine fabrication</t>
  </si>
  <si>
    <t>Tryptophane S {CN} U</t>
  </si>
  <si>
    <t>L-Tryptophane, Chine, sortie usine fabrication</t>
  </si>
  <si>
    <t>Tryptophane S {KR} U</t>
  </si>
  <si>
    <t>L-Tryptophane, Corée du sud, sortie usine fabrication</t>
  </si>
  <si>
    <t>Tryptophane S {FR} U</t>
  </si>
  <si>
    <t>L-tryptophane, France, sortie usine fabrication</t>
  </si>
  <si>
    <t>Tryptophane S {ID} U</t>
  </si>
  <si>
    <t>L-tryptophane, Indonésie, sortie usine fabrication</t>
  </si>
  <si>
    <t>Lysine (liquid) S {KR} U</t>
  </si>
  <si>
    <t>Lysine (liquide), Corée du sud, sortie usine fabrication</t>
  </si>
  <si>
    <t>Lysine (liquid) S {US} U</t>
  </si>
  <si>
    <t>Lysine (liquide), Etats-Unis, sortie usine fabrication</t>
  </si>
  <si>
    <t>Lysine (liquid) S {FR} U</t>
  </si>
  <si>
    <t>Lysine (liquide), France, sortie usine fabrication</t>
  </si>
  <si>
    <t>Lysine (liquid) S {ID} U</t>
  </si>
  <si>
    <t>Lysine (liquide), Indonésie, sortie usine fabrication</t>
  </si>
  <si>
    <t>Lysine sulfate S {CN} U</t>
  </si>
  <si>
    <t>Lysine sulfate, Chine, sortie usine fabrication</t>
  </si>
  <si>
    <t>Lysine sulfate S {US} U</t>
  </si>
  <si>
    <t>Lysine sulfate, Etats-Unis, sortie usine fabrication</t>
  </si>
  <si>
    <t>Lysine sulfate S {ID} U</t>
  </si>
  <si>
    <t>Lysine sulfate, Indonésie, sortie usine fabrication</t>
  </si>
  <si>
    <t>Valine S {CN} U</t>
  </si>
  <si>
    <t>Valine, Chine, sortie usine fabrication</t>
  </si>
  <si>
    <t>Valine S {FR} U</t>
  </si>
  <si>
    <t>Valine, France, sortie usine fabrication</t>
  </si>
  <si>
    <t>Arginine, consumption mix {FR} U</t>
  </si>
  <si>
    <t>Arginine, mix de consommation Français</t>
  </si>
  <si>
    <t>Arrivée en France</t>
  </si>
  <si>
    <t>Histidine, consumption mix {FR} U</t>
  </si>
  <si>
    <t>Histidine, mix de consommation Français</t>
  </si>
  <si>
    <t>Isoleucine, consumption mix {FR} U</t>
  </si>
  <si>
    <t>Isoleucine, mix de consommation Français</t>
  </si>
  <si>
    <t>Leucine, consumption mix {FR} U</t>
  </si>
  <si>
    <t>Leucine, mix de consommation Français</t>
  </si>
  <si>
    <t>Lysine (liquid), consumption mix {FR} U</t>
  </si>
  <si>
    <t>Lysine (liquide), mix de consommation Français</t>
  </si>
  <si>
    <t>Lysine solid (HCl), consumption mix {FR} U</t>
  </si>
  <si>
    <t>L-Lysine HCl, mix de consommation Français</t>
  </si>
  <si>
    <t>Lysine sulfate, consumption mix {FR} U</t>
  </si>
  <si>
    <t>Lysine sulfate, mix de consommation Français</t>
  </si>
  <si>
    <t>Lysine, consumption mix {FR} U</t>
  </si>
  <si>
    <t>Lysine, mix de consommation Français</t>
  </si>
  <si>
    <t>Tryptophane, consumption mix {FR} U</t>
  </si>
  <si>
    <t>Tryptophane, mix de consommation Français</t>
  </si>
  <si>
    <t>Threonine, consumption mix {FR} U</t>
  </si>
  <si>
    <t>Threonine, mix de consommation Français</t>
  </si>
  <si>
    <t>Valine, consumption mix {FR} U</t>
  </si>
  <si>
    <t>Valine, mix de consommation Français</t>
  </si>
  <si>
    <t>Concentrated alfalfa, animal feed, at farm gate {FR} U</t>
  </si>
  <si>
    <t>Autres produits et coproduits d'origine végétale</t>
  </si>
  <si>
    <t>Concentré protéique de luzerne, France, sortie usine transformation</t>
  </si>
  <si>
    <t>Silage maize, conventional, national average, animal feed, at farm gate, production {FR} U</t>
  </si>
  <si>
    <t>Ensilage maïs plante entière, France, sortie champ</t>
  </si>
  <si>
    <t>sortie champ</t>
  </si>
  <si>
    <t>Silage sorghum, national average, animal feed, at farm gate {FR} U</t>
  </si>
  <si>
    <t>Ensilage sorgho, France, sortie champ</t>
  </si>
  <si>
    <t>Alfalfa, dehydrated, with new energies process, conventional, at feed plant {FR} U</t>
  </si>
  <si>
    <t>Luzerne déshydratée, conventionnelle, France, sortie usine transformation</t>
  </si>
  <si>
    <t>Alfalfa, conventional, for animal feeding, at farm gate {FR} U</t>
  </si>
  <si>
    <t>Luzerne, conventionnel, France, sortie champ</t>
  </si>
  <si>
    <t>Molasses, from sugarcane, from Brazil, at feed plant S {FR} U</t>
  </si>
  <si>
    <t>Mélasse de canne, Brésil, sortie usine transformation</t>
  </si>
  <si>
    <t>Wheat straw, animal feed, average practices {FR} U</t>
  </si>
  <si>
    <t>Paille blé tendre, France, sortie champ</t>
  </si>
  <si>
    <t>Barley straw, animal feed, average practices {FR} U</t>
  </si>
  <si>
    <t>Paille orge, France, sortie champ</t>
  </si>
  <si>
    <t>Triticale straw, animal feed, average practices {FR} U</t>
  </si>
  <si>
    <t>Paille triticale, France, sortie champ</t>
  </si>
  <si>
    <t>Groundnut meal, manual extraction, from Indonesia, at feed plant S {FR} U</t>
  </si>
  <si>
    <t>Tourteau d'arachide, extraction manuelle, Indonésie, sortie usine transformation</t>
  </si>
  <si>
    <t>Oat grain, national average, animal feed, at farm gate {FR} U</t>
  </si>
  <si>
    <t>Céréales</t>
  </si>
  <si>
    <t>Avoine, conventionnelle, France, sortie champ</t>
  </si>
  <si>
    <t>Oat grain stored and transported, processing {FR} U</t>
  </si>
  <si>
    <t>Avoine, conventionnelle, France, sortie OS</t>
  </si>
  <si>
    <t>sortie OS</t>
  </si>
  <si>
    <t>Soft wheat grain, systematic cover cropping scenario, at farm gate {FR} U</t>
  </si>
  <si>
    <t>Blé tendre, conventionnel, France, levier couverture interculture, sortie champ</t>
  </si>
  <si>
    <t>déclinaison</t>
  </si>
  <si>
    <t>Soft wheat grain, systematic covercropping scenario, stored and transported, processing {FR} U</t>
  </si>
  <si>
    <t>Blé tendre, conventionnel, France, levier couverture interculture, sortie OS</t>
  </si>
  <si>
    <t>Soft wheat grain, protein crop scenario, at farm gate {FR} U</t>
  </si>
  <si>
    <t>Blé tendre, conventionnel, France, levier introduction de légumineuse, sortie champ</t>
  </si>
  <si>
    <t>Soft wheat grain, protein crop scenario, stored and transported, processing {FR} U</t>
  </si>
  <si>
    <t>Blé tendre, conventionnel, France, levier introduction de légumineuse, sortie OS</t>
  </si>
  <si>
    <t>Soft wheat grain, basis scenario without lever, at farm gate {FR} U</t>
  </si>
  <si>
    <t>Blé tendre, conventionnel, France, sans levier, sortie champ</t>
  </si>
  <si>
    <t>Soft wheat grain, basis scenario without lever, stored and transported, processing {FR} U</t>
  </si>
  <si>
    <t>Blé tendre, conventionnel, France, sans levier, sortie OS</t>
  </si>
  <si>
    <t>Soft wheat grain, conventional, national average, animal feed, at farm gate, production {FR} U</t>
  </si>
  <si>
    <t>Blé tendre, conventionnel, France, sortie champ</t>
  </si>
  <si>
    <t>Soft wheat grain, conventional, stored and transported, processing {FR} U</t>
  </si>
  <si>
    <t>Blé tendre, conventionnel, France, sortie OS</t>
  </si>
  <si>
    <t>Maize grain, conventional, 28% moisture, national average, animal feed, at farm gate {FR} U</t>
  </si>
  <si>
    <t>Maïs humide (28% humidité), conventionnel, France, sortie champ</t>
  </si>
  <si>
    <t>Maize grain dried, systematic covercropping scenario, processing {FR} U</t>
  </si>
  <si>
    <t>Maïs, conventionnel, France, levier couverture interculture, sortie champ</t>
  </si>
  <si>
    <t>Maize grain dried, systematic covercropping scenario, stored and transported, processing {FR} U</t>
  </si>
  <si>
    <t>Maïs, conventionnel, France, levier couverture interculture, sortie OS</t>
  </si>
  <si>
    <t>Maize grain dried, protein crop scenario, processing {FR} U</t>
  </si>
  <si>
    <t>Maïs, conventionnel, France, levier introduction de légumineuse, sortie champ</t>
  </si>
  <si>
    <t>Maize grain dried, protein crop scenario, stored and transported, processing {FR} U</t>
  </si>
  <si>
    <t>Maïs, conventionnel, France, levier introduction de légumineuse, sortie OS</t>
  </si>
  <si>
    <t>Maize grain dried, conventional, stored and transported, processing {FR} U</t>
  </si>
  <si>
    <t>Maïs, conventionnel, France, sortie OS</t>
  </si>
  <si>
    <t>Maize grain dried, basis scenario without lever, processing {FR} U</t>
  </si>
  <si>
    <t>Maïs, conventionnelle, France, sans levier, sortie champ</t>
  </si>
  <si>
    <t>Maize grain dried, basis scenario without lever, stored and transported, processing {FR} U</t>
  </si>
  <si>
    <t>Maïs, conventionnelle, France, sans levier, sortie OS</t>
  </si>
  <si>
    <t>Feed barley, systematic covercropping scenario, at farm gate {FR} U</t>
  </si>
  <si>
    <t>Orge, conventionnelle, France, levier couverture interculture, sortie champ</t>
  </si>
  <si>
    <t>Barley, feed grain, systematic covercropping scenario, stored and transported, processing {FR} U</t>
  </si>
  <si>
    <t>Orge, conventionnelle, France, levier couverture interculture, sortie OS</t>
  </si>
  <si>
    <t>Feed barley, protein crop scenario, at farm gate {FR} U</t>
  </si>
  <si>
    <t>Orge, conventionnelle, France, levier introduction de légumineuse, sortie champ</t>
  </si>
  <si>
    <t>Barley, feed grain, protein crop scenario, stored and transported, processing {FR} U</t>
  </si>
  <si>
    <t>Orge, conventionnelle, France, levier introduction de légumineuse, sortie OS</t>
  </si>
  <si>
    <t>Feed barley, basis scenario without lever, at farm gate {FR} U</t>
  </si>
  <si>
    <t>Orge, conventionnelle, France, sans levier, sortie champ</t>
  </si>
  <si>
    <t>Barley, feed grain, basis scenario without lever, stored and transported, processing {FR} U</t>
  </si>
  <si>
    <t>Orge, conventionnelle, France, sans levier, sortie OS</t>
  </si>
  <si>
    <t>Barley, feed grain, conventional, national average, animal feed, at farm gate {FR} U</t>
  </si>
  <si>
    <t>Orge, conventionnelle, France, sortie champ</t>
  </si>
  <si>
    <t>Barley, feed grain, conventional, stored and transported, processing {FR} U</t>
  </si>
  <si>
    <t>Orge, conventionnelle, France, sortie OS</t>
  </si>
  <si>
    <t>Sorghum grain, conventional, national average, animal feed, at farm gate {FR} U</t>
  </si>
  <si>
    <t>Sorgho, conventionnel, France, sortie champ</t>
  </si>
  <si>
    <t>Sorghum, conventional, stored and transported, processing {FR} U</t>
  </si>
  <si>
    <t xml:space="preserve">Sorgho, conventionnel, France, sortie OS </t>
  </si>
  <si>
    <t>Sorghum, grain US, conventional, national average, animal feed, at french port {FR} U</t>
  </si>
  <si>
    <t>Sorgho, conventionnel, USA, rendu port (Brest)</t>
  </si>
  <si>
    <t>arrivée port</t>
  </si>
  <si>
    <t>USA</t>
  </si>
  <si>
    <t>Triticale grain, conventional, national average, animal feed, at farm gate, production {FR} U</t>
  </si>
  <si>
    <t>Triticale, conventionnelle, France, sortie champ</t>
  </si>
  <si>
    <t>Triticale grain stored and transported, processing {FR} U</t>
  </si>
  <si>
    <t>Triticale, conventionnelle, France, sortie OS</t>
  </si>
  <si>
    <t>Wheat starch, from wheat starch extraction, at plant {FR} U</t>
  </si>
  <si>
    <t>Coproduits des céréales</t>
  </si>
  <si>
    <t>Amidon de blé, France, sortie usine transformation</t>
  </si>
  <si>
    <t>Maize starch, national average, animal feed, at plant {FR} U</t>
  </si>
  <si>
    <t>Amidon de maïs, France, sortie usine transformation</t>
  </si>
  <si>
    <t>Soft wheat grain, conventional, Great Britain, animal feed, at french port {FR} U</t>
  </si>
  <si>
    <t>Blé tendre, conventionnel, Grance-Bretagne, rendu port (le Havre)</t>
  </si>
  <si>
    <t>Grande Bretagne</t>
  </si>
  <si>
    <t>Wheat starch slurry, from wheat starch extraction, at plant {FR} U</t>
  </si>
  <si>
    <t>Bouillie d'amidon de blé, France, sortie usine de transformation</t>
  </si>
  <si>
    <t>Biscuit meal, animal feed, at retailer gate {FR} U</t>
  </si>
  <si>
    <t>Coproduits biscuiterie, France, sortie usine transformation</t>
  </si>
  <si>
    <t>Bread meal, animal feed, at retailer gate {FR} U</t>
  </si>
  <si>
    <t>Coproduits boulangerie France, sortie usine transformation</t>
  </si>
  <si>
    <t>Corn gluten feed, national average, animal feed, at plant {FR} U</t>
  </si>
  <si>
    <t>Corn gluten feed, France, sortie usine transformation</t>
  </si>
  <si>
    <t>DDGS, dehydrated, from wheat distillation, animal feed, at plant {FR} U</t>
  </si>
  <si>
    <t>Drêches de distillerie de blé, France, sortie usine transformation</t>
  </si>
  <si>
    <t>DDGS, dehydrated, from corn, animal feed, at plant {FR} U</t>
  </si>
  <si>
    <t>Drêches et solubles de distillerie de maïs, France, sortie usine transformation</t>
  </si>
  <si>
    <t>DDGS US, dehydrated, from corn, animal feed, at french port {FR} U</t>
  </si>
  <si>
    <t>Drêches et solubles de distillerie de maïs, USA, rendues port (Brest)</t>
  </si>
  <si>
    <t>Wheat feed flour, animal feed, at plant {FR} U</t>
  </si>
  <si>
    <t>Farine basse de blé tendre, France, sortie usine transformation</t>
  </si>
  <si>
    <t>Wheat flour, animal feed, at plant {FR} U</t>
  </si>
  <si>
    <t>Farine de blé tendre, France, sortie usine de transformation</t>
  </si>
  <si>
    <t>Wheat gluten meal, from wheat starch extraction, at plant {FR} U</t>
  </si>
  <si>
    <t>Farine de gluten feed de blé, amidon 25% sur brut, France, sortie usine transformation</t>
  </si>
  <si>
    <t>Corn gluten meal (gluten 60), national average, animal feed, at plant {FR} U</t>
  </si>
  <si>
    <t>Gluten 60, France, sortie usine transformation</t>
  </si>
  <si>
    <t>Wheat gluten feed, from wheat starch extraction, at plant {FR} U</t>
  </si>
  <si>
    <t>Gluten feed de blé, amidon 25% sur brut, France, sortie usine transformation</t>
  </si>
  <si>
    <t>Wheat middlings, animal feed, at plant {FR} U</t>
  </si>
  <si>
    <t>Remoulage blanc de blé tendre, France, sortie usine de transformation</t>
  </si>
  <si>
    <t>Wheat bran, animal feed, at plant {FR} U</t>
  </si>
  <si>
    <t>Son de blé tendre, France, sortie usine transformation</t>
  </si>
  <si>
    <t>Wheat bran, from wheat starch extraction, at plant {FR} U</t>
  </si>
  <si>
    <t>Son de blé tendre, issu extraction amidon, France, sortie usine transformation</t>
  </si>
  <si>
    <t>Faba bean dehulled, animal feed, at transformation plant {FR} U</t>
  </si>
  <si>
    <t>Graines d'oléagineux et de protéagineux</t>
  </si>
  <si>
    <t>Féverole décortiquée, France, sortie usine transformation</t>
  </si>
  <si>
    <t>Faba bean extruded, Bleu Blanc Coeur feed, at processing {FR} U</t>
  </si>
  <si>
    <t>Féverole extrudée, Bleu Blanc Cœur, France, sortie usine transformation</t>
  </si>
  <si>
    <t>Spring faba bean, conventional, national average, at farm gate {FR} U</t>
  </si>
  <si>
    <t>Féverole, à fleurs blanches, France, sortie champ</t>
  </si>
  <si>
    <t>Faba bean, grain stored and transported, processing {FR} U</t>
  </si>
  <si>
    <t>Féverole, France, sortie OS</t>
  </si>
  <si>
    <t>Rapeseed, systematic covercropping scenario, at farm gate {FR} U</t>
  </si>
  <si>
    <t>Graine de colza, conventionnelle, France, levier couverture interculture, sortie champ</t>
  </si>
  <si>
    <t>Rapeseed grain, systematic covercropping scenario, dried, stored and transported, processing {FR} U</t>
  </si>
  <si>
    <t>Graine de colza, conventionnelle, France, levier couverture interculture, sortie OS</t>
  </si>
  <si>
    <t>Rapeseed, protein crop scenario, at farm gate {FR} U</t>
  </si>
  <si>
    <t>Graine de colza, conventionnelle, France, levier introduction de légumineuse, sortie champ</t>
  </si>
  <si>
    <t>Rapeseed grain, protein crop scenario, dried, stored and transported, processing {FR} U</t>
  </si>
  <si>
    <t>Graine de colza, conventionnelle, France, levier introduction de légumineuse, sortie OS</t>
  </si>
  <si>
    <t>Rapeseed, basis scenario without lever, at farm gate {FR} U</t>
  </si>
  <si>
    <t>Graine de colza, conventionnelle, France, sans levier, sortie champ</t>
  </si>
  <si>
    <t>Rapeseed grain, basis scenario without lever, dried, stored and transported, processing {FR} U</t>
  </si>
  <si>
    <t>Graine de colza, conventionnelle, France, sans levier, sortie OS</t>
  </si>
  <si>
    <t>Rapeseed, conventional, 9% moisture, national average, animal feed, at farm gate, production {FR} U</t>
  </si>
  <si>
    <t>Graine de colza, conventionnelle, France, sortie champ</t>
  </si>
  <si>
    <t>Rapeseed grain, conventional, dried, stored and transported, processing {FR} U</t>
  </si>
  <si>
    <t>Graine de colza, conventionnelle, France, sortie OS</t>
  </si>
  <si>
    <t>Flaxseed, national average, animal feed, at farm gate {FR} U</t>
  </si>
  <si>
    <t>Graine de lin, conventionnelle,  France, sortie champ</t>
  </si>
  <si>
    <t>Flaxseed grain dried, stored and transported, processing {FR} U</t>
  </si>
  <si>
    <t>Graine de lin, conventionnelle, France, sortie OS</t>
  </si>
  <si>
    <t>Sunflower grain, systematic covercropping scenario, at farm gate {FR} U</t>
  </si>
  <si>
    <t>Graine de Tournesol, conventionnelle, France, levier couverture interculture, sortie champ</t>
  </si>
  <si>
    <t>Sunflower grain, systematic covercropping scenario, dried, stored and transported, processing {FR} U</t>
  </si>
  <si>
    <t>Graine de Tournesol, conventionnelle, France, levier couverture interculture, sortie OS</t>
  </si>
  <si>
    <t>Sunflower grain, protein crop scenario, at farm gate {FR} U</t>
  </si>
  <si>
    <t>Graine de Tournesol, conventionnelle, France, levier introduction de légumineuse, sortie champ</t>
  </si>
  <si>
    <t>Sunflower grain, protein crop scenario, dried, stored and transported, processing {FR} U</t>
  </si>
  <si>
    <t>Graine de Tournesol, conventionnelle, France, levier introduction de légumineuse, sortie OS</t>
  </si>
  <si>
    <t>Sunflower grain, basis scenario without lever, at farm gate {FR} U</t>
  </si>
  <si>
    <t>Graine de Tournesol, conventionnelle, France, sans levier, sortie champ</t>
  </si>
  <si>
    <t>Sunflower grain, basis scenario without lever, dried, stored and transported, processing {FR} U</t>
  </si>
  <si>
    <t>Graine de Tournesol, conventionnelle, France, sans levier, sortie OS</t>
  </si>
  <si>
    <t>Sunflower grain, conventional, 9% moisture, national average, animal feed, at farm gate, production {FR} U</t>
  </si>
  <si>
    <t>Graine de tournesol, conventionnelle, France, sortie champ</t>
  </si>
  <si>
    <t>Sunflower grain, conventional, dried, stored and transported, processing {FR} U</t>
  </si>
  <si>
    <t>Graine de tournesol, conventionnelle, France, sortie OS</t>
  </si>
  <si>
    <t>Highly dehulled sunflower grains, animal feed, at transformation plant {FR} U</t>
  </si>
  <si>
    <t>Graine de Tournesol, fortement décortiquée, France, sortie usine transformation</t>
  </si>
  <si>
    <t>Soybean, national average, animal feed, at farm gate {FR} U</t>
  </si>
  <si>
    <t>Graines de soja, France, sortie champ</t>
  </si>
  <si>
    <t>Soybean extruded BR, animal feed, at french transformation plant {FR} U</t>
  </si>
  <si>
    <t>Graines de soja extrudées, Brésil, déforestation moyenne, extrusion en France, sortie usine transformation</t>
  </si>
  <si>
    <t>Soybean extruded, animal feed, at french transformation plant {FR} U</t>
  </si>
  <si>
    <t>Graines de soja extrudées, France, sortie usine transformation</t>
  </si>
  <si>
    <t>Soybean toasted BR, animal feed, at french transformation plant {FR} U</t>
  </si>
  <si>
    <t>Graines de soja toastées, Brésil, déforestation moyenne, toastage en France, sortie usine transformation</t>
  </si>
  <si>
    <t>Soybean BR, average, animal feed, at french port, consumption mix {FR} U</t>
  </si>
  <si>
    <t>Graines de soja, Brésil, déforestation moyenne, rendues port France</t>
  </si>
  <si>
    <t>Soybean BR, not associated to deforestation, animal feed, at french port {FR} U</t>
  </si>
  <si>
    <t>Soybean BR, cut-off date 2008, animal feed, at french port {FR} U</t>
  </si>
  <si>
    <t>Soybean BR, cut-off date 2020, animal feed, at french port {FR} U</t>
  </si>
  <si>
    <t>Soybean grain dried, stored and transported, processing {FR} U</t>
  </si>
  <si>
    <t>Graines de soja, France, sortie OS</t>
  </si>
  <si>
    <t>Soybean US, animal feed, at french port {FR} U</t>
  </si>
  <si>
    <t>Graines de soja, USA, rendues port France</t>
  </si>
  <si>
    <t>Flaxseed oil, animal feed, at plant {FR} U</t>
  </si>
  <si>
    <t>Huile de lin, France, sortie usine transformation</t>
  </si>
  <si>
    <t>Lupin, conventional, national average, at farm gate, production {FR} U</t>
  </si>
  <si>
    <t>Lupin, conventionnel, France, sortie champ</t>
  </si>
  <si>
    <t>Lupin, conventional, stored and transported, processing {FR} U</t>
  </si>
  <si>
    <t>Lupin, conventionnel, France, sortie OS</t>
  </si>
  <si>
    <t>Spring pea, conventional, 15% moisture, animal feed, at farm gate, production {FR} U</t>
  </si>
  <si>
    <t>Pois, conventionnel, France, sortie champ</t>
  </si>
  <si>
    <t>Spring pea grain stored and transported, processing {FR} U</t>
  </si>
  <si>
    <t>Pois, conventionnel, France, sortie OS</t>
  </si>
  <si>
    <t>Fat, from broiler, animal feed, at retailer gate {FR} U</t>
  </si>
  <si>
    <t>Huiles et corps gras</t>
  </si>
  <si>
    <t>Graisse produits avicoles, France, sortie usine transformation</t>
  </si>
  <si>
    <t>Fat, from pig, animal feed, at retailer gate {FR} U</t>
  </si>
  <si>
    <t>Graisse produits porcins, France, sortie usine transformation</t>
  </si>
  <si>
    <t>Rapeseed oil, crude, conventional, animal feed, at plant {FR} U</t>
  </si>
  <si>
    <t>Huile de colza, France, sortie usine trituration</t>
  </si>
  <si>
    <t>Crude maize germ oil, from wet milling (solvent), animal feed, at plant {FR} U</t>
  </si>
  <si>
    <t>Huile de germes de maïs, extraction solvant, France, sortie usine de transformation</t>
  </si>
  <si>
    <t>Crude maize germ oil, from wet milling, animal feed, at plant {FR} U</t>
  </si>
  <si>
    <t>Huile de germes de maïs, France, sortie usine de transformation</t>
  </si>
  <si>
    <t>Corn oil, national average, animal feed, at plant {FR} U</t>
  </si>
  <si>
    <t>Huile de maïs, France, sortie usine de transformation</t>
  </si>
  <si>
    <t>Crude coconut oil, from Philippines, at feed plant {FR} U</t>
  </si>
  <si>
    <t>Huile de noix de coco, brute, Philippines, sortie usine transformation</t>
  </si>
  <si>
    <t>Philippines</t>
  </si>
  <si>
    <t>Crude palm oil MY, animal feed, at french port, average {FR} U</t>
  </si>
  <si>
    <t>Huile de palme, Malaisie, déforestation moyenne, triturée Malaisie, rendue port (Sète)</t>
  </si>
  <si>
    <t>Malaisie</t>
  </si>
  <si>
    <t>Soybean crude oil, cooking-pressing in France, at mill {FR} U</t>
  </si>
  <si>
    <t>Huile de soja, ACP, France, sortie usine transformation</t>
  </si>
  <si>
    <t>Soybean oil BR, crushing in Brazil, animal feed, at french port, average {FR} U</t>
  </si>
  <si>
    <t>Huile de soja, Brésil, déforestation moyenne, triturée Brésil, rendue port (Brest)</t>
  </si>
  <si>
    <t>Soybean oil BR, crushing in France, animal feed, at french mill, average {FR} U</t>
  </si>
  <si>
    <t>Huile de soja, Brésil, déforestation moyenne, triturée France, sortie usine trituration</t>
  </si>
  <si>
    <t>Soybean oil BR, crushing in France, animal feed, at french mill, not associated to deforestation {FR} U</t>
  </si>
  <si>
    <t>Soybean oil BR, crushing in Brazil, animal feed, at french port, not associated to deforestation {FR} U</t>
  </si>
  <si>
    <t>Soybean oil BR, crushing in France, animal feed, at french mill, cut-off date 2008 {FR} U</t>
  </si>
  <si>
    <t>Soybean oil BR, crushing in France, animal feed, at french mill, cut-off date 2020 {FR} U</t>
  </si>
  <si>
    <t>Soybean oil BR, crushing in Brazil, animal feed, at french port, cut-off date 2008 {FR} U</t>
  </si>
  <si>
    <t>Soybean oil BR, crushing in Brazil, animal feed, at french port, cut-off date 2020 {FR} U</t>
  </si>
  <si>
    <t>Soybean crude oil, dehulling- cooking-pressing in France, at mill {FR} U</t>
  </si>
  <si>
    <t>Huile de soja, décorticage + ACP, France, sortie usine transformation</t>
  </si>
  <si>
    <t>Soybean oil US, common process meal and oil, at french mill {FR} U</t>
  </si>
  <si>
    <t>Huile de soja, USA, trituration en France, sortie usine trituration</t>
  </si>
  <si>
    <t>Sunflower oil with low dehulling, crude, animal feed, at transformation plant {FR} U</t>
  </si>
  <si>
    <t>Huile de tournesol, France, faible décorticage (type 32%MAT tourteau), sortie usine trituration</t>
  </si>
  <si>
    <t>Sunflower oil with high dehulling, crude, animal feed, at transformation plant {FR} U</t>
  </si>
  <si>
    <t>Huile de tournesol, France, fort décorticage (type 36% MAT tourteau), sortie usine trituration</t>
  </si>
  <si>
    <t>Sunflower oil without dehulling, crude, conventional, animal feed, at transformation plant {FR} U</t>
  </si>
  <si>
    <t>Huile de tournesol, France, sans décorticage, sortie usine trituration</t>
  </si>
  <si>
    <t>Sunflower oil, UA, animal feed, at french port {FR} U</t>
  </si>
  <si>
    <t>Huile de tournesol, Mer Noire, rendu port (Sète)</t>
  </si>
  <si>
    <t>Ukraine</t>
  </si>
  <si>
    <t>Lard, from pig, animal feed, at retailer gate {FR} U</t>
  </si>
  <si>
    <t>Saindoux, France, sortie usine transformation</t>
  </si>
  <si>
    <t>Tallow, from beef, animal feed, at retailer gate {FR} U</t>
  </si>
  <si>
    <t>Suif, France, sortie usine transformation</t>
  </si>
  <si>
    <t>Clay from Switzerland, at feed plant {FR} U</t>
  </si>
  <si>
    <t>Minéraux et vitamines</t>
  </si>
  <si>
    <t>Argile, Suisse, sortie usine transformation</t>
  </si>
  <si>
    <t>Suisse</t>
  </si>
  <si>
    <t>Sodium bicarbonate, animal feed, at retailer gate {RER} U</t>
  </si>
  <si>
    <t>Bicarbonate de sodium, Europe, sortie usine fabrication</t>
  </si>
  <si>
    <t>Limestone, milled, loose, from Switzerland, at feed plant {FR} U</t>
  </si>
  <si>
    <t>Calcaire, Suisse, sortie usine transformation</t>
  </si>
  <si>
    <t>Calcium carbonate (&lt;63 micrometer), production {RER} U</t>
  </si>
  <si>
    <t>Carbonate de calcium &lt;63µm, Europe, sortie usine fabrication</t>
  </si>
  <si>
    <t>Calcium carbonate (&gt;63 micrometer), production {RER} U</t>
  </si>
  <si>
    <t>Carbonate de calcium &gt;63µm, Europe + Turquie, sortie usine fabrication</t>
  </si>
  <si>
    <t>Potassium carbonate, at feed plant {FR} U</t>
  </si>
  <si>
    <t>Carbonate de potassium, France, sortie usine fabrication</t>
  </si>
  <si>
    <t>Copper oxide, at feed plant {FR} U</t>
  </si>
  <si>
    <t>Oxyde de cuivre, France, sortie usine fabrication</t>
  </si>
  <si>
    <t>Magnesium oxide, animal feed, at retailer gater {FR} U</t>
  </si>
  <si>
    <t>Oxyde de magnésium, Europe, sortie usine fabrication</t>
  </si>
  <si>
    <t>Zinc oxide, animal feed, at retailer gate {FR} U</t>
  </si>
  <si>
    <t>Oxyde de zinc, Europe, sortie usine fabrication</t>
  </si>
  <si>
    <t>Dicalcium phosphate, animal feed, at retailer gate {FR} U</t>
  </si>
  <si>
    <t>Phosphate bicalcique, Europe, sortie usine fabrication</t>
  </si>
  <si>
    <t>Monocalcium phosphate, animal feed, at retailer gate {FR} U</t>
  </si>
  <si>
    <t>Phosphate mono calcique, Europe, sortie usine fabrication</t>
  </si>
  <si>
    <t>Phytase, at feed plant S {FR} U</t>
  </si>
  <si>
    <t>Phytase, France, sortie usine fabrication</t>
  </si>
  <si>
    <t>Proteins, from SPA C3-fat treatment (beef), animal feed, at retailer gate {FR} U</t>
  </si>
  <si>
    <t>Protéines de bœuf (SPA C3), France, sortie usine fabrication</t>
  </si>
  <si>
    <t>Proteins, from SPA C3-fat treatment (pig), at plant {FR} U</t>
  </si>
  <si>
    <t>Protéines de porc (SPA C3), France, sortie usine fabrication</t>
  </si>
  <si>
    <t>Sodium chloride, animal feed, at retailer gate {FR} U</t>
  </si>
  <si>
    <t>Sel, Europe, sortie usine fabrication</t>
  </si>
  <si>
    <t>Copper sulfate, animal feed, at retailer gate {FR} U</t>
  </si>
  <si>
    <t>Sulfate de cuivre, France, sortie usine fabrication</t>
  </si>
  <si>
    <t>Vitamin, animal feed, at retailer gate {FR} U</t>
  </si>
  <si>
    <t>Vitamine E, A ou D ou mix, Europe, sortie usine fabrication</t>
  </si>
  <si>
    <t>Vitamin and oligo-element complement, for weaned piglet, at feed plant {FR} U</t>
  </si>
  <si>
    <t>Vitamines et oligo-éléments, pour porcelet sevré, France, sortie usine fabrication</t>
  </si>
  <si>
    <t>Vitamin and oligo-element complement, for gestating and lactating sow and growing pig, at feed plant {FR} U</t>
  </si>
  <si>
    <t>Vitamines et oligo-éléments, pour truie gestantes et allaitantes et porc à l'engraissement, France, sortie usine fabrication</t>
  </si>
  <si>
    <t>Fish hydrolyzate (CPSP) from whole fishes, from Chile, at feed plant S {FR} U</t>
  </si>
  <si>
    <t>Produits animaux</t>
  </si>
  <si>
    <t>Concentré protéique de poisson (CPSP), Chili, sortie usine transformation</t>
  </si>
  <si>
    <t>Chili</t>
  </si>
  <si>
    <t>Fish meal with waste water treatment, Peru, at feed plant S {FR} U</t>
  </si>
  <si>
    <t>Farine de poisson, Norvège, sortie usine transformation</t>
  </si>
  <si>
    <t>Norvège</t>
  </si>
  <si>
    <t>Fish meal with wastewater treatment, from Norway, at feed plant S {FR} U</t>
  </si>
  <si>
    <t>Farine de poisson, Pérou, sortie usine transformation</t>
  </si>
  <si>
    <t>Pérou</t>
  </si>
  <si>
    <t>Fish oil, with wastewater treatment, from Norway, at feed plant S {FR} U</t>
  </si>
  <si>
    <t>Huile de poisson, Norvège, sortie usine transformation</t>
  </si>
  <si>
    <t>Fish oil, with wastewater treatment, from Peru, at feed plant S {FR} U</t>
  </si>
  <si>
    <t>Huile de poisson, Pérou, sortie usine transformation</t>
  </si>
  <si>
    <t>Transformed animal proteins, from pig, animal feed, at retailer gate {FR} U</t>
  </si>
  <si>
    <t>PAT Farine de viande porc, France, sortie usine transformation</t>
  </si>
  <si>
    <t>Transformed animal proteins, from broiler, animal feed, at retailer gate {FR} U</t>
  </si>
  <si>
    <t>PAT Farine de viande volaille, France, sortie usine transformation</t>
  </si>
  <si>
    <t>SPA C3-fat, from beef, at plant {FR} U</t>
  </si>
  <si>
    <t>SPA C3 - graisses, bovins France, sortie usine tranformation</t>
  </si>
  <si>
    <t>SPA C3-fat, from pig, at plant {FR} U</t>
  </si>
  <si>
    <t>SPA C3 - graisses, porc, France, sortie usine tranformation</t>
  </si>
  <si>
    <t>SPA C3 - PAT&amp;fat, from broiler, at plant {FR} U</t>
  </si>
  <si>
    <t>SPA C3 -PAT et graisses, volaille, France, sortie usine tranformation</t>
  </si>
  <si>
    <t>Whey powder, animal feed, at retailer gate {FR} U</t>
  </si>
  <si>
    <t>Produits laitiers et coproduits</t>
  </si>
  <si>
    <t>Lactoserum doux écrémé deshydraté, France, sortie usine transformation</t>
  </si>
  <si>
    <t>Whey, at plant {FR} U</t>
  </si>
  <si>
    <t>Lactoserum doux écrémé, France, sortie usine transformation</t>
  </si>
  <si>
    <t>Starch, dried, Potato, at feed plant {FR} U</t>
  </si>
  <si>
    <t>Racines, tubercules et leur coproduits</t>
  </si>
  <si>
    <t>Amidon de pomme de terre, France, sortie usine transformation</t>
  </si>
  <si>
    <t>Sugar beet roots, conventional, national average, animal feed, at farm gate, production {FR} U</t>
  </si>
  <si>
    <t>Betterave, conventionnelle, France, sortie champ</t>
  </si>
  <si>
    <t>Molasses, from sugar beet, animal feed, at plant {FR} U</t>
  </si>
  <si>
    <t>Mélasse de betterave, France, sortie usine transformation</t>
  </si>
  <si>
    <t>Protein, Potato, at feed plant {FR} U</t>
  </si>
  <si>
    <t>Protéines de pomme de terre, France, sortie usine transformation</t>
  </si>
  <si>
    <t>Sugar beet pulp dehydrated, animal feed, at plant {FR} U</t>
  </si>
  <si>
    <t>Pulpe de betterave déshydratée, France, sortie usine transformation</t>
  </si>
  <si>
    <t>Sugar beet pulp pressed, from sugar beet, animal feed, at plant {FR} U</t>
  </si>
  <si>
    <t>Pulpe de betterave surpressée, France, sortie usine transformation</t>
  </si>
  <si>
    <t>Vinasse, from sugar beet molasses, animal feed, at plant {FR} U</t>
  </si>
  <si>
    <t>Vinasse de betterave, France, sortie usine transformation</t>
  </si>
  <si>
    <t>Rapeseed meal, conventional, animal feed, at plant {FR} U</t>
  </si>
  <si>
    <t>Tourteaux d'oléagineux</t>
  </si>
  <si>
    <t>Tourteau de colza, France, sortie usine trituration</t>
  </si>
  <si>
    <t>Maize germ meal extracted, from wet milling, animal feed, at plant {FR} U</t>
  </si>
  <si>
    <t>Tourteau de germes de maïs deshuilé, France, sortie usine transformation</t>
  </si>
  <si>
    <t>Maize germ meal expeller, from wet milling, animal feed, at plant {FR} U</t>
  </si>
  <si>
    <t>Tourteau de germes de maïs expeller, France, sortie usine transformation</t>
  </si>
  <si>
    <t>Palm kernel meal MY, animal feed, at french port, average {FR} U</t>
  </si>
  <si>
    <t>Tourteau de palmiste, Malaisie, déforestation moyenne, trituré Malaisie, rendu port (Sète)</t>
  </si>
  <si>
    <t>Soybean partially deoiled meal, cooking-pressing in France, at mill {FR} U</t>
  </si>
  <si>
    <t>Tourteau soja partiellement deshuilé, ACP, France, sortie usine transformation</t>
  </si>
  <si>
    <t>Soybean dehulled and partially deoiled meal, dehulling-cooking-pressing in France, at mill {FR} U</t>
  </si>
  <si>
    <t>Tourteau soja partiellement deshuilé, France, décorticage + ACP, France, sortie usine transformation</t>
  </si>
  <si>
    <t>Soybean meal BR, crushing in France, animal feed, at french mill, average {FR} U</t>
  </si>
  <si>
    <t>Tourteau soja, Brésil, déforestation moyenne, trituré France, sortie usine trituration</t>
  </si>
  <si>
    <t>Soybean meal BR, crushing in Brazil, animal feed, at french port, average {FR} U</t>
  </si>
  <si>
    <t>Tourteau soja, Brésil, déforestion moyenne, trituré au Brésil, rendu port (Brest)</t>
  </si>
  <si>
    <t>Soybean meal BR, crushing in Brazil, animal feed, at french port, not associated to deforestation {FR} U</t>
  </si>
  <si>
    <t>Soybean meal BR, crushing in France, animal feed, at french mill, not associated to deforestation {FR} U</t>
  </si>
  <si>
    <t>Soybean meal BR, crushing in Brazil, animal feed, at french port, cut-off date 2008 {FR} U</t>
  </si>
  <si>
    <t>Soybean meal BR, crushing in Brazil, animal feed, at french port, cut-off date 2020 {FR} U</t>
  </si>
  <si>
    <t>Soybean meal BR, crushing in France, animal feed, at french mill, cut-off date 2008 {FR} U</t>
  </si>
  <si>
    <t>Soybean meal BR, crushing in France, animal feed, at french mill, cut-off date 2020 {FR} U</t>
  </si>
  <si>
    <t>Soybean meal US, common process meal and oil, at french mill {FR} U</t>
  </si>
  <si>
    <t>Tourteau soja, USA, trituré France, sortie usine trituration</t>
  </si>
  <si>
    <t>Sunflower meal, with high dehulling, animal feed, at transformation plant {FR} U</t>
  </si>
  <si>
    <t>Tourteau tournesol décortiqué, France, (36% MAT type Bassens), sortie usine trituration</t>
  </si>
  <si>
    <t>Sunflower meal without dehulling, conventional, animal feed, at transformation plant {FR} U</t>
  </si>
  <si>
    <t>Tourteau tournesol non décortiqué, France, sortie usine trituration</t>
  </si>
  <si>
    <t>Sunflower meal, with low dehulling, animal feed, at transformation plant {FR} U</t>
  </si>
  <si>
    <t>Tourteau tournesol partiellement décortiqué, France, sortie usine trituration</t>
  </si>
  <si>
    <t>Sunflower meal UA, animal feed, at french port {FR} U</t>
  </si>
  <si>
    <t>Tourteau tournesol, Mer Noire, rendu port (Sète)</t>
  </si>
  <si>
    <t>Flaxseed meal, animal feed, at plant {FR} U</t>
  </si>
  <si>
    <t>Tourteau de lin expeller, Belgique, sortie usine trituration</t>
  </si>
  <si>
    <t>Belgique</t>
  </si>
  <si>
    <t>Lactoserum powder, spray dried, at dairy {FR} - Adapted from WFLDB U</t>
  </si>
  <si>
    <t>Poudre de lactoserum, France, sortie usine transformation</t>
  </si>
  <si>
    <t>Molasse from India, from sugarcane, animal feed, at french port {FR} U</t>
  </si>
  <si>
    <t>Mélasse de canne, Inde, rendue Port (Sète)</t>
  </si>
  <si>
    <t>Inde</t>
  </si>
  <si>
    <t>Alfalfa, dehydrated, 100% biomass energy process, conventional, at feed plant {FR} U</t>
  </si>
  <si>
    <t>Luzerne déshydratée, process 100% biomasse, conventionnelle, France, sortie usine transformation</t>
  </si>
  <si>
    <t>LCA impact (per kg of feedstuff) - ECOALIM method</t>
  </si>
  <si>
    <t>LCA impact (per kg of feedstuff) - EF3.1 method. Same indicators as ECOALIM : climate change, acidification, 3 eutrophications</t>
  </si>
  <si>
    <t>Simapro LCI name</t>
  </si>
  <si>
    <t>Types of feedstuffs for livestock</t>
  </si>
  <si>
    <t>Feedstuff</t>
  </si>
  <si>
    <t>Perimeter</t>
  </si>
  <si>
    <t>Average data / subcategory</t>
  </si>
  <si>
    <t>Country of production for the raw feedstuff</t>
  </si>
  <si>
    <t>Country of transformation for transformed feedstuff</t>
  </si>
  <si>
    <t>Phosphorous consumption (kg P)</t>
  </si>
  <si>
    <t>Cumulative energy demand : non renewable fossil+nuclear - CED 1.11 (MJ)</t>
  </si>
  <si>
    <t>Climate change - EF 3.1 (kg CO2 eq)</t>
  </si>
  <si>
    <t>Acidification - EF 3.1 (molc H+ eq)</t>
  </si>
  <si>
    <t>Eutrophication - CML baseline (kg PO4---eq)</t>
  </si>
  <si>
    <t>Land competition - CML non baseline (m2a)</t>
  </si>
  <si>
    <t>Eutrophication, terrestrial - EF 3.1 (mol N eq)</t>
  </si>
  <si>
    <t>Eutrophication, freshwater - EF 3.1 (kg P eq)</t>
  </si>
  <si>
    <t>Eutrophication, marine - EF 3.1 (kg N eq)</t>
  </si>
  <si>
    <r>
      <t xml:space="preserve">Cumulative energy demand : total - CED 1.11 (MJ) </t>
    </r>
    <r>
      <rPr>
        <b/>
        <sz val="10"/>
        <color rgb="FFFF0000"/>
        <rFont val="Calibri"/>
        <family val="2"/>
        <scheme val="minor"/>
      </rPr>
      <t>- WITHOUT ENERGY GROSS CALORIFIC VALUE</t>
    </r>
  </si>
  <si>
    <t>Cumulative energy demand : total - CED 1.11 (MJ)</t>
  </si>
  <si>
    <t>Single score (mPt)</t>
  </si>
  <si>
    <t>Climate change (kg CO2 eq)</t>
  </si>
  <si>
    <t>Ozone depletion (kg CFC11 eq)</t>
  </si>
  <si>
    <t>Ionising radiation (kBq U-235 eq)</t>
  </si>
  <si>
    <t>Photochemical ozone formation (kg NMVOC eq)</t>
  </si>
  <si>
    <t>Particulate matter (disease inc.)</t>
  </si>
  <si>
    <t>Human toxicity, non-cancer (CTUh)</t>
  </si>
  <si>
    <t>Human toxicity, cancer (CTUh)</t>
  </si>
  <si>
    <t>Acidification (mol H+ eq)</t>
  </si>
  <si>
    <t>Eutrophication, freshwater (kg P eq)</t>
  </si>
  <si>
    <t>Eutrophication, marine (kg N eq)</t>
  </si>
  <si>
    <t>Eutrophication, terrestrial (mol N eq)</t>
  </si>
  <si>
    <t>Ecotoxicity (CTUe)</t>
  </si>
  <si>
    <t>Land use (Pt)</t>
  </si>
  <si>
    <t>Water use (m3 depriv.)</t>
  </si>
  <si>
    <t>Resource use, fossils (MJ)</t>
  </si>
  <si>
    <t>Resource use, minerals and metals (kg Sb eq)</t>
  </si>
  <si>
    <t>Climate change - Biogenic (kg CO2 eq/kg)</t>
  </si>
  <si>
    <t>Climate change - Fossil (kg CO2 eq/kg)</t>
  </si>
  <si>
    <t>Climate change - Land use and LU change (kg CO2 eq/kg)</t>
  </si>
  <si>
    <t>Amino acids</t>
  </si>
  <si>
    <t>Arginine, France, at plant</t>
  </si>
  <si>
    <t>At plant</t>
  </si>
  <si>
    <t>average data</t>
  </si>
  <si>
    <t>Arginine, Brazil, at plant</t>
  </si>
  <si>
    <t>Brazil</t>
  </si>
  <si>
    <t>Arginine, China, at plant</t>
  </si>
  <si>
    <t>China</t>
  </si>
  <si>
    <t>Arginine, South Korea, at plant</t>
  </si>
  <si>
    <t>South Korea</t>
  </si>
  <si>
    <t>Arginine, Indonesia, at plant</t>
  </si>
  <si>
    <t>Indonesia</t>
  </si>
  <si>
    <t>DL-methionine, Europe, at plant</t>
  </si>
  <si>
    <t>Histidine, Brazil, at plant</t>
  </si>
  <si>
    <t>Histidine, Indonesia, at plant</t>
  </si>
  <si>
    <t>Isoleucine, France, at plant</t>
  </si>
  <si>
    <t>Isoleucine, China, at plant</t>
  </si>
  <si>
    <t>Leucine, France, at plant</t>
  </si>
  <si>
    <t>L-lysine HCl, France, at plant</t>
  </si>
  <si>
    <t>L-lysine HCl, China, at plant</t>
  </si>
  <si>
    <t>L-lysine HCl, Indonesia, at plant</t>
  </si>
  <si>
    <t>L-lysine HCl, South Korea, at plant</t>
  </si>
  <si>
    <t>L-lysine HCl, United-States, at plant</t>
  </si>
  <si>
    <t>United-States</t>
  </si>
  <si>
    <t>Lysine (liquid), France, at plant</t>
  </si>
  <si>
    <t>Lysine (liquid), Indonesia, at plant</t>
  </si>
  <si>
    <t>Lysine (liquid), South Korea, at plant</t>
  </si>
  <si>
    <t>Lysine (liquid), United-States, at plant</t>
  </si>
  <si>
    <t>Lysine sulfate, China, at plant</t>
  </si>
  <si>
    <t>Lysine sulfate, Indonesia, at plant</t>
  </si>
  <si>
    <t>Lysine sulfate, United-States, at plant</t>
  </si>
  <si>
    <t>Threonine, China, at plant</t>
  </si>
  <si>
    <t>L-tryptophane, France, at plant</t>
  </si>
  <si>
    <t>L-tryptophane, China, at plant</t>
  </si>
  <si>
    <t>L-tryptophane, Indonesia, at plant</t>
  </si>
  <si>
    <t>L-tryptophane, South Korea, at plant</t>
  </si>
  <si>
    <t>Valine, France, at plant</t>
  </si>
  <si>
    <t>Valine, China, at plant</t>
  </si>
  <si>
    <t>Arginine, French consumption mix</t>
  </si>
  <si>
    <t>Arrival in France</t>
  </si>
  <si>
    <t>Multiple origin</t>
  </si>
  <si>
    <t>Histidine, French consumption mix</t>
  </si>
  <si>
    <t>Isoleucine, French consumption mix</t>
  </si>
  <si>
    <t>Leucine, French consumption mix</t>
  </si>
  <si>
    <t>Lysine (liquid), French consumption mix</t>
  </si>
  <si>
    <t>L-lysine HCl, French consumption mix</t>
  </si>
  <si>
    <t>Lysine sulfate, French consumption mix</t>
  </si>
  <si>
    <t>Lysine, French consumption mix</t>
  </si>
  <si>
    <t>Tryptophane, French consumption mix</t>
  </si>
  <si>
    <t>Threonine, French consumption mix</t>
  </si>
  <si>
    <t>Valine, French consumption mix</t>
  </si>
  <si>
    <t>Animal products</t>
  </si>
  <si>
    <t>Fish hydrolyzate (CPSP), Chile, at plant</t>
  </si>
  <si>
    <t>Fish meal, Norway, at plant</t>
  </si>
  <si>
    <t>Norway</t>
  </si>
  <si>
    <t>Fish meal, Peru, at plant</t>
  </si>
  <si>
    <t xml:space="preserve">Peru </t>
  </si>
  <si>
    <t>Fish oil, Norway, at plant</t>
  </si>
  <si>
    <t>Fish oil, Peru, at plant</t>
  </si>
  <si>
    <t>SPA C3 - PAT&amp;fat,  from broiler, at plant</t>
  </si>
  <si>
    <t>SPA C3-fat, from beef, at plant</t>
  </si>
  <si>
    <t>SPA C3-fat, from pig, at plant</t>
  </si>
  <si>
    <t>Transformed animal proteins, from broiler, France, at plant</t>
  </si>
  <si>
    <t>Transformed animal proteins, from pig, France, at plant</t>
  </si>
  <si>
    <t>Cereal byproducts</t>
  </si>
  <si>
    <t>Biscuit meal, France, at plant</t>
  </si>
  <si>
    <t>Bread meal, France, at plant</t>
  </si>
  <si>
    <t>Corn gluten feed, France, at plant</t>
  </si>
  <si>
    <t>Corn gluten meal (gluten 60), national average, France, at plant</t>
  </si>
  <si>
    <t>DDGS, dehydrated, from corn, France, at plant</t>
  </si>
  <si>
    <t>DDGS, dehydrated, from corn, US, at french port</t>
  </si>
  <si>
    <t>At french port</t>
  </si>
  <si>
    <t>DDGS, dehydrated, from wheat distillation, France, at plant</t>
  </si>
  <si>
    <t>Maize starch, France, at plant</t>
  </si>
  <si>
    <t>Soft wheat grain, conventional, Great Britain, at french port</t>
  </si>
  <si>
    <t>Great Britain</t>
  </si>
  <si>
    <t>Wheat bran, France, at plant</t>
  </si>
  <si>
    <t>Wheat bran, from starch extraction, France, at plant</t>
  </si>
  <si>
    <t>Wheat feed flour, France, at plant</t>
  </si>
  <si>
    <t>Wheat flour, France, at plant</t>
  </si>
  <si>
    <t>Wheat gluten feed, from wheat starch extraction, France, at plant</t>
  </si>
  <si>
    <t>Wheat gluten meal, from wheat starch extraction, France, at plant</t>
  </si>
  <si>
    <t>Wheat middlings, France, at plant</t>
  </si>
  <si>
    <t>Wheat starch slurry, France at plant</t>
  </si>
  <si>
    <t>Wheat starch, France, at plant</t>
  </si>
  <si>
    <t>Cereal grains</t>
  </si>
  <si>
    <t>Feed barley grain, conventional, France, at field</t>
  </si>
  <si>
    <t>At field</t>
  </si>
  <si>
    <t>declination</t>
  </si>
  <si>
    <t>Feed barley grain, conventional, France, at storage agency</t>
  </si>
  <si>
    <t>At storage agency</t>
  </si>
  <si>
    <t>Feed barley grain, conventional, France, protein crop lever, at field</t>
  </si>
  <si>
    <t>Feed barley grain, conventional, France, systematic covercropping lever, at field</t>
  </si>
  <si>
    <t>Feed barley grain, conventional, France, systematic covercropping lever, at storage agency</t>
  </si>
  <si>
    <t>Feed barley grain, conventional, France, without lever, at  field</t>
  </si>
  <si>
    <t>Feed barley grain, conventional, France, without lever, at storage agency</t>
  </si>
  <si>
    <t>Feed barley grain, conventional, France,protein crop lever, at storage agency</t>
  </si>
  <si>
    <t>Maize grain dried, conventional, France, at storage agency</t>
  </si>
  <si>
    <t>Maize grain dried, conventional, France, protein crop lever,  at  field</t>
  </si>
  <si>
    <t>Maize grain dried, conventional, France, protein crop lever, at storage agency</t>
  </si>
  <si>
    <t>Maize grain dried, conventional, France, systematic covercropping lever, at  field</t>
  </si>
  <si>
    <t>Maize grain dried, conventional, France, systematic covercropping lever, at storage agency</t>
  </si>
  <si>
    <t>Maize grain dried, conventional, France, without lever, at  field</t>
  </si>
  <si>
    <t>Maize grain dried, conventional, France, without lever, at  stoarge agency</t>
  </si>
  <si>
    <t>Maize grain, conventional, 28% moisture, France, at field</t>
  </si>
  <si>
    <t>Oat grain, conventional, France, at field</t>
  </si>
  <si>
    <t>Oat grain, conventional, France, at storage agency</t>
  </si>
  <si>
    <t>Soft wheat grain, conventional, France, at field</t>
  </si>
  <si>
    <t>Soft wheat grain, conventional, France, at storage agency</t>
  </si>
  <si>
    <t>Soft wheat grain, conventional, France, protein crop lever, at field</t>
  </si>
  <si>
    <t>Soft wheat grain, conventional, France, protein crop lever, at storage agency</t>
  </si>
  <si>
    <t>Soft wheat grain, conventional, France, systematic covercropping lever, at field</t>
  </si>
  <si>
    <t>Soft wheat grain, conventional, France, systematic covercropping lever, at storage agency</t>
  </si>
  <si>
    <t>Soft wheat grain, conventional, France, without lever, at field</t>
  </si>
  <si>
    <t>Soft wheat grain, conventional, France, without lever, at storage agency</t>
  </si>
  <si>
    <t>Sorghum grain, conventional, France, at field</t>
  </si>
  <si>
    <t>Sorghum grain, conventional, France, at storage agency</t>
  </si>
  <si>
    <t>Sorghum, grain, conventional, USA, at french port</t>
  </si>
  <si>
    <t>Triticale grain, conventional, France, at field</t>
  </si>
  <si>
    <t>Triticale grain, conventional, France, at storage agency</t>
  </si>
  <si>
    <t>Dairy products</t>
  </si>
  <si>
    <t>Whey powder, France, at plant</t>
  </si>
  <si>
    <t>Whey, France, at plant</t>
  </si>
  <si>
    <t>Legumes and oilseeds</t>
  </si>
  <si>
    <t>Faba bean dehulled, France, at plant</t>
  </si>
  <si>
    <t>Faba bean extruded, Bleu Blanc Cœur, France, at plant</t>
  </si>
  <si>
    <t>Faba beans conventional, France, at storage agency</t>
  </si>
  <si>
    <t>Faba beans, conventional, France, at field</t>
  </si>
  <si>
    <t>Flaxseed oil, France, at plant</t>
  </si>
  <si>
    <t>Flaxseed, conventional, France, at field</t>
  </si>
  <si>
    <t>Flaxseed, conventional, France, at storage agency</t>
  </si>
  <si>
    <t>Highly dehulled sunflower grains, France, at plant</t>
  </si>
  <si>
    <t>Lupine, conventional, France, at field</t>
  </si>
  <si>
    <t>Lupine, conventional, France, at storage agency</t>
  </si>
  <si>
    <t>Rapeseed grain, conventional, France, at storage agency</t>
  </si>
  <si>
    <t>Rapeseed grain, conventional, France, protein crop lever, at field</t>
  </si>
  <si>
    <t>Rapeseed grain, conventional, France, protein crop lever, at storage agency</t>
  </si>
  <si>
    <t>Rapeseed grain, conventional, France, systematic covercropping lever, at field</t>
  </si>
  <si>
    <t>Rapeseed grain, conventional, France, systematic covercropping lever, at storage agency</t>
  </si>
  <si>
    <t>Rapeseed grain, conventional, France, without lever, at field</t>
  </si>
  <si>
    <t>Rapeseed grain, conventional, France, without lever, at storage agency</t>
  </si>
  <si>
    <t>Rapeseed, conventional, 9% moisture, France, at field</t>
  </si>
  <si>
    <t>Soyabean, France, at field</t>
  </si>
  <si>
    <t>Soyabean, France, at storage agency</t>
  </si>
  <si>
    <t>Soybean extruded, Brazil, average deforestation, extrusion in France, at plant</t>
  </si>
  <si>
    <t>Soybean extruded, France, at plant</t>
  </si>
  <si>
    <t>Soybean toasted, Brazil, average deforestation, toasting in France, at plant</t>
  </si>
  <si>
    <t>Soybean, Brazil, average deforestation, at french port</t>
  </si>
  <si>
    <t>Soybean, US, at french port</t>
  </si>
  <si>
    <t>Spring pea, conventional, 15% moisture, France, at field</t>
  </si>
  <si>
    <t>Spring pea, conventional, France, at storage agency</t>
  </si>
  <si>
    <t>Sunflower grain, conventional, France, at storage agency</t>
  </si>
  <si>
    <t>Sunflower grain, conventional, France, protein crop lever, at field</t>
  </si>
  <si>
    <t>Sunflower grain, conventional, France, protein crop lever, at storage agency</t>
  </si>
  <si>
    <t>Sunflower grain, conventional, France, systematic covercropping lever, at field</t>
  </si>
  <si>
    <t>Sunflower grain, conventional, France, systematic covercropping lever, at storage agency</t>
  </si>
  <si>
    <t>Sunflower grain, conventional, France, without lever, at field</t>
  </si>
  <si>
    <t>Sunflower grain, conventional, France, without lever, at storage agency</t>
  </si>
  <si>
    <t>Sunflower, conventional, 9% moisture, France, at field</t>
  </si>
  <si>
    <t>Mineral products and vitamins</t>
  </si>
  <si>
    <t>Calcium carbonate (&lt;63µm), Europe, at plant</t>
  </si>
  <si>
    <t>Calcium carbonate (&gt;63µm), Europe+Turkey, at plant</t>
  </si>
  <si>
    <t>Clay, Switzerland, at plant</t>
  </si>
  <si>
    <t>Switzerland</t>
  </si>
  <si>
    <t>Copper oxide, France, at plant</t>
  </si>
  <si>
    <t>Copper sulfate, France, at plant</t>
  </si>
  <si>
    <t>Dicalcium phosphate, Europe, at plant</t>
  </si>
  <si>
    <t>Limestone milled, Switzerland, at plant</t>
  </si>
  <si>
    <t>Magnesium oxide, Europe, at plant</t>
  </si>
  <si>
    <t>Monocalcium phosphate, Europe, at plant</t>
  </si>
  <si>
    <t>Phytase, France, at plant</t>
  </si>
  <si>
    <t>Potassium carbonate, France, at plant</t>
  </si>
  <si>
    <t>Proteins, from beef (SPA C3), France, at plant</t>
  </si>
  <si>
    <t>Proteins, from pig (SPA C3), France, at plant</t>
  </si>
  <si>
    <t>Sodium bicarbonate, Europe, at plant</t>
  </si>
  <si>
    <t>Sodium chloride, powder, Europe, at plant</t>
  </si>
  <si>
    <t>Vitamin and oligo-element complement, for gestating and lactating sow and growing pig, France, at plant</t>
  </si>
  <si>
    <t>Vitamin and oligo-element complement, for weaned piglet, France, at plant</t>
  </si>
  <si>
    <t>Vitamin, Europe, at plant</t>
  </si>
  <si>
    <t>Zinc oxide, animal feed, at plant/RER U</t>
  </si>
  <si>
    <t>Oil byproducts</t>
  </si>
  <si>
    <t>Flaxseed meal, Belgium, at plant</t>
  </si>
  <si>
    <t>Maize germ meal expeller, from wet milling, France, at plant</t>
  </si>
  <si>
    <t>Maize germ meal extracted, from wet milling, France, at plant</t>
  </si>
  <si>
    <t>Palm kernel meal, Malaysia, average deforestation, crushing in Malaysia, at french port</t>
  </si>
  <si>
    <t>Malaysia</t>
  </si>
  <si>
    <t>Rapeseed meal, France, at plant</t>
  </si>
  <si>
    <t>Soybean meal partially deoiled, dehulling-cooking-pressing process, France, at plant</t>
  </si>
  <si>
    <t>Soybean meal, Brazil, average deforestation, crushing in Brazil, at french port</t>
  </si>
  <si>
    <t>Soybean meal, Brazil, average deforestation, crushing in France, at plant</t>
  </si>
  <si>
    <t>Soybean meal, partially deoiled, cooking-pressing process, France, at plant</t>
  </si>
  <si>
    <t>Soybean meal, USA, crushing in France, at plant</t>
  </si>
  <si>
    <t>Sunflower meal without dehulling, France, at plant</t>
  </si>
  <si>
    <t>Sunflower meal, Ukraine, at french port</t>
  </si>
  <si>
    <t>Sunflower meal, with high dehulling, France, at plant</t>
  </si>
  <si>
    <t>Sunflower meal, with low dehulling, France, at plant</t>
  </si>
  <si>
    <t>Oils and fat</t>
  </si>
  <si>
    <t>Corn maize germ oil, France, at plant</t>
  </si>
  <si>
    <t>Corn maize germ oil, with solvent extraction, France, at plant</t>
  </si>
  <si>
    <t>Corn oil, France, at plant</t>
  </si>
  <si>
    <t>Crude coconut oil, Philippines, at plant</t>
  </si>
  <si>
    <t>Crude palm oil, Malaysia, average deforestation, crushing in Malaysia, at french port</t>
  </si>
  <si>
    <t>Fat, from broiler, France, at plant</t>
  </si>
  <si>
    <t>Fat, from pig, France, at plant</t>
  </si>
  <si>
    <t>Lard, from pig, France, at plant</t>
  </si>
  <si>
    <t>Rapeseed oil, crude, France, at plant</t>
  </si>
  <si>
    <t>Soybean crude oil, cooking-pressing process, France, at plant</t>
  </si>
  <si>
    <t>Soybean crude oil, dehulling-cooking-pressing process, France, at plant</t>
  </si>
  <si>
    <t>Soybean oil, Brazil, average deforestation, crushing in Brazil, at french port</t>
  </si>
  <si>
    <t>Soybean oil, Brazil, average deforestation, crushing in France, at plant</t>
  </si>
  <si>
    <t>Soybean oil, US, crushing in France, at plant</t>
  </si>
  <si>
    <t>Sunflower oil with high dehulling, crude, France, at plant</t>
  </si>
  <si>
    <t>Sunflower oil with low dehulling, crude, France, at plant</t>
  </si>
  <si>
    <t>Sunflower oil without dehulling, crude, France, conventional, at plant</t>
  </si>
  <si>
    <t>Sunflower oil, Ukraine, at french port</t>
  </si>
  <si>
    <t>Tallow, from beef, France, at plant</t>
  </si>
  <si>
    <t>Other plant products</t>
  </si>
  <si>
    <t>Alfalfa dehydrated, France, at  plant</t>
  </si>
  <si>
    <t>Alfalfa, conventional, France, at field</t>
  </si>
  <si>
    <t>Barley straw, France, at field</t>
  </si>
  <si>
    <t>Concentrated alfalfa, France, at plant</t>
  </si>
  <si>
    <t>Groundnut meal, manual extraction, Indonesia, at plant</t>
  </si>
  <si>
    <t>Molasse, from sugarcane, Brazil, at plant</t>
  </si>
  <si>
    <t>Silage maize, conventional, France, at field</t>
  </si>
  <si>
    <t>Silage sorghum, conventional, France, at field</t>
  </si>
  <si>
    <t>Triticale straw, France, at field</t>
  </si>
  <si>
    <t>Wheat straw, France, at field</t>
  </si>
  <si>
    <t>Roots and byproducts</t>
  </si>
  <si>
    <t>Molasses, from sugar beet, France, at plant</t>
  </si>
  <si>
    <t>Potato starch, France, at plant</t>
  </si>
  <si>
    <t>Proteins, from potato, France, at plant</t>
  </si>
  <si>
    <t>Sugar beet pulp dehydrated, France, at plant</t>
  </si>
  <si>
    <t>Sugar beet pulp pressed, from sugar beet, France, at plant</t>
  </si>
  <si>
    <t>Sugar beet roots, conventional, France, at field</t>
  </si>
  <si>
    <t>Vinasse, from sugar beet molasses, France, at plant</t>
  </si>
  <si>
    <t>Lactoserum powder, France, at plant</t>
  </si>
  <si>
    <t>Molasse, from sugarcane, India, at french port</t>
  </si>
  <si>
    <t>India</t>
  </si>
  <si>
    <t>Alfalfa dehydrated, 100% biomass energy process, France, at  plant</t>
  </si>
  <si>
    <t>Nom Ecoalim FR</t>
  </si>
  <si>
    <t>Nom Ecoalim EN</t>
  </si>
  <si>
    <t>Nom ICV dans SP</t>
  </si>
  <si>
    <t>Mise à jour pour Ecoalim 9</t>
  </si>
  <si>
    <t>Mise à jour modélisation : plus de substitution et mise à jour arrière plan</t>
  </si>
  <si>
    <t>Ajouté</t>
  </si>
  <si>
    <t>Arginine, France, mix de consommation</t>
  </si>
  <si>
    <t>Arginine, France, consumption mix</t>
  </si>
  <si>
    <t>Imported to France</t>
  </si>
  <si>
    <t>Histidine, France, mix de consommation</t>
  </si>
  <si>
    <t>Histidine, France, consumption mix</t>
  </si>
  <si>
    <t>Isoleucine, France, mix de consommation</t>
  </si>
  <si>
    <t>Isoleucine, France, consumption mix</t>
  </si>
  <si>
    <t>Leucine, France, mix de consommation</t>
  </si>
  <si>
    <t>Leucine, France, consumption mix</t>
  </si>
  <si>
    <t>L-lysine HCl, United-states, at plant</t>
  </si>
  <si>
    <t>Etats-unis</t>
  </si>
  <si>
    <t>L-lysine HCl, France, mix de consommation</t>
  </si>
  <si>
    <t>L-lysine HCl, France, consumption mix</t>
  </si>
  <si>
    <t>L-threonine, France, mix de consommation</t>
  </si>
  <si>
    <t>L-threonine, France, consumption mix</t>
  </si>
  <si>
    <t>L-Tryptophane, Indonésie, sortie usine fabrication</t>
  </si>
  <si>
    <t>L-tryptophane, France, mix de consommation</t>
  </si>
  <si>
    <t>L-tryptophane, France, consumption mix</t>
  </si>
  <si>
    <t>Lysine (liquide), France, mix de consommation</t>
  </si>
  <si>
    <t>Lysine (liquid), France, consumption mix</t>
  </si>
  <si>
    <t>Lysine sulfate, United-states, at plant</t>
  </si>
  <si>
    <t>Valine, France, mix de consommation</t>
  </si>
  <si>
    <t>Valine, France, consumption mix</t>
  </si>
  <si>
    <t>Valine, animal feed, at retailer gate {FR} U</t>
  </si>
  <si>
    <t>Consumption mix</t>
  </si>
  <si>
    <t>Changement de donnée de culture de blé (donnée Ecoalim précédente obsolète, remplacée par un mix 86% « Maize grain, non-irrigated, at farm {US} - Adapted from WFLDB U » et 14% «Maize grain, irrigated, at farm {US} - Adapted from WFLDB U » dans la donnée Ethanol)</t>
  </si>
  <si>
    <t>Great britain</t>
  </si>
  <si>
    <t>Changement de donnée de culture de blé (donnée Ecoalim précédente obsolète, remplacée par donnée WFLDB : Wheat grain, non-irrigated, at farm {GB} - Adapted from WFLDB U)</t>
  </si>
  <si>
    <t>Changement de la donnée culture de sorgho utilisée (donnée Ecoalim précédente obsolète : remplacée par la donnée Ecoinvent : Sweet sorghum grain {RoW}| sweet sorghum production | Cut-off, U - Adapted from Ecoinvent U)</t>
  </si>
  <si>
    <t>Poudre de lait écrémé, France, sortie usine transformation</t>
  </si>
  <si>
    <t>Skimmed milk powder, France, at plant</t>
  </si>
  <si>
    <t>Milk powder, skimmed, non rehydrated, at plant {FR} U</t>
  </si>
  <si>
    <t>Supprimé</t>
  </si>
  <si>
    <t>Changement de donnée de culture de soja (donnée Ecoalim précédente obsolète, remplacée par donnée Ecoinvent :Soybean {US}| production | Cut-off, U - Copied from Ecoinvent U)</t>
  </si>
  <si>
    <t>Tourteau de palmiste, Malaisie, associé à la déforestation, trituré Malaisie, rendu port (Sète)</t>
  </si>
  <si>
    <t>Palm kernel meal, Malaysia, associated to deforestation, crushing in Malaysia, at french port</t>
  </si>
  <si>
    <t>Palm kernel meal MY, animal feed, at french port, associated to deforestation {FR} U</t>
  </si>
  <si>
    <t>Changement de donnée de culture de Palme (donnée Ecoalim précédente obsolète, remplacée par donnée Ecoinvent : Palm fruit bunch {MY}| production | Cut-off, U - Adapted from Ecoinvent U)</t>
  </si>
  <si>
    <t>Tourteau de palmiste, Malaisie, non associé à la déforestation, trituré Malaisie, rendu port (Sète)</t>
  </si>
  <si>
    <t>Palm kernel meal, Malaysia, not associated to deforestation, crushing in Malaysia, at french port</t>
  </si>
  <si>
    <t>Palm kernel meal MY, animal feed, at french port, not associated to deforestation {FR} U</t>
  </si>
  <si>
    <t>Changement de donnée de culture de tournesol (donnée Ecoalim précédente obsolète, remplacée par donnée Ecoinvent : Sunflower seed {UA}| sunflower production | Cut-off, U - Adapted from Ecoinvent U)</t>
  </si>
  <si>
    <t>Changement de la donnée huile de coco utilisée (donnée Ecoalim précédente obsolète, remplacée par la donnée Ecoinvent : Coconut oil, crude {PH}| production | Cut-off, S - Copied from Ecoinvent U)</t>
  </si>
  <si>
    <t>Huile de palme, Malaisie, associée à la déforestation, triturée Malaisie, rendue port (Sète)</t>
  </si>
  <si>
    <t>Crude palm oil, Malaysia, associated to deforestation, crushing in Malaysia, at french port</t>
  </si>
  <si>
    <t>Crude palm oil MY, animal feed, at french port, associated to deforestation {FR} U</t>
  </si>
  <si>
    <t>Huile de palme, Malaisie, non associée à la déforestation, rendue port (Sète)</t>
  </si>
  <si>
    <t>Crude palm oil, Malaysia, not associated to deforestation, crushing in Malaysia, at french port</t>
  </si>
  <si>
    <t>Crude palm oil MY, animal feed, at french port, not associated to deforestation {FR} U</t>
  </si>
  <si>
    <t>Mélasse de canne, Pakistan, rendue Port (Sète)</t>
  </si>
  <si>
    <t>Molasse, from sugarcane, Pakistan, at french port</t>
  </si>
  <si>
    <t>Molasse PK, from sugarcane, animal feed, at french port {FR} U</t>
  </si>
  <si>
    <t>Pakistan</t>
  </si>
  <si>
    <t>Ajouté, pour remplacer "Skimmed milk powder" / "Poudre de lait écrémé"</t>
  </si>
  <si>
    <t>Ajouté, pour remplacer "Molasse, from sugarcane, Pakistan" / "Mélasse de canne, Pakistan"</t>
  </si>
  <si>
    <t>Tracteur</t>
  </si>
  <si>
    <t>Tractor</t>
  </si>
  <si>
    <t>Transport</t>
  </si>
  <si>
    <t>NC</t>
  </si>
  <si>
    <t>Camion</t>
  </si>
  <si>
    <t>Lorry</t>
  </si>
  <si>
    <t>Train</t>
  </si>
  <si>
    <t>Péniche</t>
  </si>
  <si>
    <t>Barge</t>
  </si>
  <si>
    <t>Bateau</t>
  </si>
  <si>
    <t>Container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</si>
</sst>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 _€_-;\-* #,##0.00\ _€_-;_-* &quot;-&quot;??\ _€_-;_-@_-"/>
    <numFmt numFmtId="165" formatCode="0.0"/>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Calibri"/>
      <family val="2"/>
    </font>
    <font>
      <sz val="10"/>
      <name val="Arial"/>
      <family val="2"/>
    </font>
    <font>
      <sz val="10"/>
      <name val="Arial"/>
      <family val="2"/>
    </font>
    <font>
      <sz val="10"/>
      <color theme="0"/>
      <name val="Arial"/>
      <family val="2"/>
    </font>
    <font>
      <sz val="24"/>
      <color theme="0"/>
      <name val="Arial"/>
      <family val="2"/>
    </font>
    <font>
      <sz val="14"/>
      <name val="Arial"/>
      <family val="2"/>
    </font>
    <font>
      <sz val="12"/>
      <color theme="0"/>
      <name val="Arial"/>
      <family val="2"/>
    </font>
    <font>
      <sz val="12"/>
      <color rgb="FFFFC000"/>
      <name val="Arial"/>
      <family val="2"/>
    </font>
    <font>
      <sz val="10"/>
      <color theme="3"/>
      <name val="Arial"/>
      <family val="2"/>
    </font>
    <font>
      <sz val="11"/>
      <name val="Calibri"/>
      <family val="2"/>
    </font>
    <font>
      <b/>
      <sz val="11"/>
      <name val="Calibri"/>
      <family val="2"/>
    </font>
    <font>
      <i/>
      <sz val="10"/>
      <name val="Arial"/>
      <family val="2"/>
    </font>
    <font>
      <i/>
      <sz val="10"/>
      <color theme="1" tint="0.34998626667073579"/>
      <name val="Arial"/>
      <family val="2"/>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b/>
      <i/>
      <sz val="10"/>
      <name val="Calibri"/>
      <family val="2"/>
      <scheme val="minor"/>
    </font>
    <font>
      <sz val="11"/>
      <color rgb="FFFF0000"/>
      <name val="Calibri"/>
      <family val="2"/>
      <scheme val="minor"/>
    </font>
    <font>
      <b/>
      <sz val="11"/>
      <color theme="1"/>
      <name val="Calibri"/>
      <family val="2"/>
      <scheme val="minor"/>
    </font>
    <font>
      <sz val="10"/>
      <name val="Calibri"/>
      <family val="2"/>
    </font>
    <font>
      <sz val="11"/>
      <name val="Calibri"/>
      <family val="2"/>
      <scheme val="minor"/>
    </font>
    <font>
      <sz val="11"/>
      <color theme="5"/>
      <name val="Calibri"/>
      <family val="2"/>
      <scheme val="minor"/>
    </font>
    <font>
      <u/>
      <sz val="10"/>
      <color theme="10"/>
      <name val="Arial"/>
      <family val="2"/>
    </font>
    <font>
      <b/>
      <sz val="11"/>
      <name val="Calibri"/>
      <family val="2"/>
      <scheme val="minor"/>
    </font>
    <font>
      <b/>
      <u/>
      <sz val="11"/>
      <color theme="0"/>
      <name val="Calibri"/>
      <family val="2"/>
    </font>
    <fon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0"/>
      <name val="Arial"/>
      <family val="2"/>
    </font>
    <font>
      <b/>
      <sz val="10"/>
      <color rgb="FFFF0000"/>
      <name val="Arial"/>
      <family val="2"/>
    </font>
    <font>
      <sz val="14"/>
      <name val="Arial Black"/>
      <family val="2"/>
    </font>
    <font>
      <sz val="10"/>
      <color rgb="FFFF0000"/>
      <name val="Arial"/>
      <family val="2"/>
    </font>
    <font>
      <b/>
      <sz val="10"/>
      <name val="Arial Black"/>
      <family val="2"/>
    </font>
    <font>
      <sz val="11"/>
      <color rgb="FF1F497D"/>
      <name val="Arial Black"/>
      <family val="2"/>
    </font>
    <font>
      <sz val="10"/>
      <color rgb="FF1F497D"/>
      <name val="Arial Black"/>
      <family val="2"/>
    </font>
    <font>
      <sz val="10"/>
      <color rgb="FF1F497D"/>
      <name val="Arial"/>
      <family val="2"/>
    </font>
    <font>
      <b/>
      <sz val="10"/>
      <color rgb="FF1F497D"/>
      <name val="Arial"/>
      <family val="2"/>
    </font>
    <font>
      <i/>
      <sz val="9"/>
      <color rgb="FF0E2841"/>
      <name val="Arial"/>
      <family val="2"/>
    </font>
    <font>
      <b/>
      <sz val="10"/>
      <color theme="0"/>
      <name val="Arial"/>
      <family val="2"/>
    </font>
    <font>
      <sz val="11"/>
      <name val="Arial"/>
      <family val="2"/>
    </font>
  </fonts>
  <fills count="4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92D050"/>
        <bgColor indexed="64"/>
      </patternFill>
    </fill>
    <fill>
      <patternFill patternType="solid">
        <fgColor theme="3"/>
        <bgColor indexed="64"/>
      </patternFill>
    </fill>
    <fill>
      <patternFill patternType="solid">
        <fgColor theme="5" tint="0.79998168889431442"/>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rgb="FF1F497D"/>
        <bgColor indexed="64"/>
      </patternFill>
    </fill>
    <fill>
      <patternFill patternType="solid">
        <fgColor rgb="FF92D050"/>
        <bgColor rgb="FF000000"/>
      </patternFill>
    </fill>
    <fill>
      <patternFill patternType="solid">
        <fgColor rgb="FFEBF1DE"/>
        <bgColor rgb="FF000000"/>
      </patternFill>
    </fill>
    <fill>
      <patternFill patternType="solid">
        <fgColor rgb="FFFDE9D9"/>
        <bgColor rgb="FF000000"/>
      </patternFill>
    </fill>
  </fills>
  <borders count="31">
    <border>
      <left/>
      <right/>
      <top/>
      <bottom/>
      <diagonal/>
    </border>
    <border>
      <left style="thin">
        <color indexed="64"/>
      </left>
      <right style="thin">
        <color indexed="64"/>
      </right>
      <top style="thin">
        <color indexed="64"/>
      </top>
      <bottom style="thin">
        <color indexed="64"/>
      </bottom>
      <diagonal/>
    </border>
    <border>
      <left style="hair">
        <color theme="1" tint="0.499984740745262"/>
      </left>
      <right style="hair">
        <color theme="1" tint="0.499984740745262"/>
      </right>
      <top style="hair">
        <color theme="1" tint="0.499984740745262"/>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thin">
        <color indexed="64"/>
      </bottom>
      <diagonal/>
    </border>
    <border>
      <left/>
      <right/>
      <top/>
      <bottom style="thin">
        <color indexed="64"/>
      </bottom>
      <diagonal/>
    </border>
    <border>
      <left style="thin">
        <color theme="0" tint="-0.24994659260841701"/>
      </left>
      <right/>
      <top/>
      <bottom/>
      <diagonal/>
    </border>
    <border>
      <left style="thin">
        <color theme="1"/>
      </left>
      <right style="thin">
        <color theme="1"/>
      </right>
      <top style="thin">
        <color theme="1"/>
      </top>
      <bottom style="thin">
        <color theme="1"/>
      </bottom>
      <diagonal/>
    </border>
    <border>
      <left style="hair">
        <color theme="1" tint="0.499984740745262"/>
      </left>
      <right/>
      <top style="hair">
        <color theme="1" tint="0.499984740745262"/>
      </top>
      <bottom style="thin">
        <color indexed="64"/>
      </bottom>
      <diagonal/>
    </border>
    <border>
      <left style="dashed">
        <color theme="1" tint="0.499984740745262"/>
      </left>
      <right/>
      <top style="dashed">
        <color theme="1" tint="0.499984740745262"/>
      </top>
      <bottom style="thin">
        <color indexed="64"/>
      </bottom>
      <diagonal/>
    </border>
    <border>
      <left/>
      <right/>
      <top style="dashed">
        <color theme="1" tint="0.499984740745262"/>
      </top>
      <bottom style="thin">
        <color indexed="64"/>
      </bottom>
      <diagonal/>
    </border>
    <border>
      <left/>
      <right style="dashed">
        <color theme="1" tint="0.499984740745262"/>
      </right>
      <top style="dashed">
        <color theme="1" tint="0.499984740745262"/>
      </top>
      <bottom style="thin">
        <color indexed="64"/>
      </bottom>
      <diagonal/>
    </border>
  </borders>
  <cellStyleXfs count="126">
    <xf numFmtId="0" fontId="0" fillId="0" borderId="0"/>
    <xf numFmtId="0" fontId="11" fillId="0" borderId="0"/>
    <xf numFmtId="0" fontId="10" fillId="0" borderId="0"/>
    <xf numFmtId="0" fontId="9" fillId="0" borderId="0"/>
    <xf numFmtId="0" fontId="8" fillId="0" borderId="0"/>
    <xf numFmtId="0" fontId="13" fillId="0" borderId="0"/>
    <xf numFmtId="0" fontId="7" fillId="0" borderId="0"/>
    <xf numFmtId="0" fontId="7" fillId="0" borderId="0"/>
    <xf numFmtId="0" fontId="7" fillId="0" borderId="0"/>
    <xf numFmtId="0" fontId="7" fillId="0" borderId="0"/>
    <xf numFmtId="0" fontId="6" fillId="0" borderId="0"/>
    <xf numFmtId="0" fontId="5" fillId="0" borderId="0"/>
    <xf numFmtId="164" fontId="5" fillId="0" borderId="0" applyFont="0" applyFill="0" applyBorder="0" applyAlignment="0" applyProtection="0"/>
    <xf numFmtId="9" fontId="5" fillId="0" borderId="0" applyFont="0" applyFill="0" applyBorder="0" applyAlignment="0" applyProtection="0"/>
    <xf numFmtId="0" fontId="4" fillId="0" borderId="0"/>
    <xf numFmtId="9" fontId="4" fillId="0" borderId="0" applyFont="0" applyFill="0" applyBorder="0" applyAlignment="0" applyProtection="0"/>
    <xf numFmtId="0" fontId="14" fillId="0" borderId="0"/>
    <xf numFmtId="0" fontId="4" fillId="0" borderId="0"/>
    <xf numFmtId="0" fontId="4" fillId="0" borderId="0"/>
    <xf numFmtId="9" fontId="13"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0" fontId="35" fillId="0" borderId="0" applyNumberFormat="0" applyFill="0" applyBorder="0" applyAlignment="0" applyProtection="0"/>
    <xf numFmtId="43" fontId="38" fillId="0" borderId="0" applyFont="0" applyFill="0" applyBorder="0" applyAlignment="0" applyProtection="0"/>
    <xf numFmtId="0" fontId="39" fillId="0" borderId="0" applyNumberFormat="0" applyFill="0" applyBorder="0" applyAlignment="0" applyProtection="0"/>
    <xf numFmtId="0" fontId="2" fillId="0" borderId="0"/>
    <xf numFmtId="0" fontId="40" fillId="0" borderId="14" applyNumberFormat="0" applyFill="0" applyAlignment="0" applyProtection="0"/>
    <xf numFmtId="0" fontId="41" fillId="0" borderId="15" applyNumberFormat="0" applyFill="0" applyAlignment="0" applyProtection="0"/>
    <xf numFmtId="0" fontId="42" fillId="0" borderId="16" applyNumberFormat="0" applyFill="0" applyAlignment="0" applyProtection="0"/>
    <xf numFmtId="0" fontId="42" fillId="0" borderId="0" applyNumberFormat="0" applyFill="0" applyBorder="0" applyAlignment="0" applyProtection="0"/>
    <xf numFmtId="0" fontId="43" fillId="9" borderId="0" applyNumberFormat="0" applyBorder="0" applyAlignment="0" applyProtection="0"/>
    <xf numFmtId="0" fontId="44" fillId="10" borderId="0" applyNumberFormat="0" applyBorder="0" applyAlignment="0" applyProtection="0"/>
    <xf numFmtId="0" fontId="45" fillId="11" borderId="0" applyNumberFormat="0" applyBorder="0" applyAlignment="0" applyProtection="0"/>
    <xf numFmtId="0" fontId="46" fillId="12" borderId="17" applyNumberFormat="0" applyAlignment="0" applyProtection="0"/>
    <xf numFmtId="0" fontId="47" fillId="13" borderId="18" applyNumberFormat="0" applyAlignment="0" applyProtection="0"/>
    <xf numFmtId="0" fontId="48" fillId="13" borderId="17" applyNumberFormat="0" applyAlignment="0" applyProtection="0"/>
    <xf numFmtId="0" fontId="49" fillId="0" borderId="19" applyNumberFormat="0" applyFill="0" applyAlignment="0" applyProtection="0"/>
    <xf numFmtId="0" fontId="50" fillId="14" borderId="20" applyNumberFormat="0" applyAlignment="0" applyProtection="0"/>
    <xf numFmtId="0" fontId="30" fillId="0" borderId="0" applyNumberFormat="0" applyFill="0" applyBorder="0" applyAlignment="0" applyProtection="0"/>
    <xf numFmtId="0" fontId="2" fillId="15" borderId="21" applyNumberFormat="0" applyFont="0" applyAlignment="0" applyProtection="0"/>
    <xf numFmtId="0" fontId="51" fillId="0" borderId="0" applyNumberFormat="0" applyFill="0" applyBorder="0" applyAlignment="0" applyProtection="0"/>
    <xf numFmtId="0" fontId="31" fillId="0" borderId="22" applyNumberFormat="0" applyFill="0" applyAlignment="0" applyProtection="0"/>
    <xf numFmtId="0" fontId="5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5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5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5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5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5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3" fontId="13" fillId="0" borderId="0" applyFont="0" applyFill="0" applyBorder="0" applyAlignment="0" applyProtection="0"/>
    <xf numFmtId="0" fontId="1" fillId="0" borderId="0"/>
    <xf numFmtId="0" fontId="1" fillId="15" borderId="21"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cellStyleXfs>
  <cellXfs count="113">
    <xf numFmtId="0" fontId="0" fillId="0" borderId="0" xfId="0"/>
    <xf numFmtId="0" fontId="12"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0" fillId="5" borderId="0" xfId="0" applyFill="1"/>
    <xf numFmtId="0" fontId="15" fillId="5" borderId="0" xfId="0" applyFont="1" applyFill="1"/>
    <xf numFmtId="0" fontId="17" fillId="5" borderId="0" xfId="0" applyFont="1" applyFill="1"/>
    <xf numFmtId="0" fontId="18" fillId="5" borderId="0" xfId="0" applyFont="1" applyFill="1"/>
    <xf numFmtId="0" fontId="19" fillId="5" borderId="0" xfId="0" applyFont="1" applyFill="1"/>
    <xf numFmtId="0" fontId="20" fillId="5" borderId="0" xfId="0" applyFont="1" applyFill="1"/>
    <xf numFmtId="49" fontId="13" fillId="5" borderId="0" xfId="0" applyNumberFormat="1" applyFont="1" applyFill="1"/>
    <xf numFmtId="0" fontId="0" fillId="2" borderId="0" xfId="0" applyFill="1"/>
    <xf numFmtId="0" fontId="21" fillId="2" borderId="0" xfId="0" applyFont="1" applyFill="1" applyAlignment="1">
      <alignment horizontal="left" vertical="center" indent="4"/>
    </xf>
    <xf numFmtId="0" fontId="23" fillId="2" borderId="0" xfId="0" applyFont="1" applyFill="1" applyAlignment="1">
      <alignment horizontal="center" vertical="top" wrapText="1"/>
    </xf>
    <xf numFmtId="0" fontId="26" fillId="2" borderId="0" xfId="0" applyFont="1" applyFill="1"/>
    <xf numFmtId="0" fontId="25" fillId="4" borderId="1" xfId="0" applyFont="1" applyFill="1" applyBorder="1" applyAlignment="1">
      <alignment horizontal="center" vertical="center" wrapText="1"/>
    </xf>
    <xf numFmtId="0" fontId="26" fillId="2" borderId="1" xfId="0" applyFont="1" applyFill="1" applyBorder="1"/>
    <xf numFmtId="11" fontId="26" fillId="4" borderId="1" xfId="0" applyNumberFormat="1" applyFont="1" applyFill="1" applyBorder="1"/>
    <xf numFmtId="11" fontId="26" fillId="3" borderId="1" xfId="0" applyNumberFormat="1" applyFont="1" applyFill="1" applyBorder="1"/>
    <xf numFmtId="0" fontId="27" fillId="0" borderId="1" xfId="0" applyFont="1" applyBorder="1" applyAlignment="1">
      <alignment horizontal="center" vertical="center" wrapText="1"/>
    </xf>
    <xf numFmtId="20" fontId="0" fillId="5" borderId="0" xfId="0" applyNumberFormat="1" applyFill="1"/>
    <xf numFmtId="0" fontId="13" fillId="2" borderId="0" xfId="0" applyFont="1" applyFill="1"/>
    <xf numFmtId="0" fontId="3" fillId="0" borderId="0" xfId="30"/>
    <xf numFmtId="0" fontId="31" fillId="0" borderId="0" xfId="30" applyFont="1" applyAlignment="1">
      <alignment horizontal="left" vertical="center" wrapText="1"/>
    </xf>
    <xf numFmtId="0" fontId="31" fillId="0" borderId="0" xfId="30" applyFont="1" applyAlignment="1">
      <alignment vertical="center" wrapText="1"/>
    </xf>
    <xf numFmtId="0" fontId="33" fillId="0" borderId="0" xfId="30" applyFont="1"/>
    <xf numFmtId="0" fontId="34" fillId="0" borderId="0" xfId="30" applyFont="1"/>
    <xf numFmtId="0" fontId="30" fillId="2" borderId="0" xfId="0" applyFont="1" applyFill="1" applyAlignment="1">
      <alignment horizontal="left" vertical="top" wrapText="1"/>
    </xf>
    <xf numFmtId="0" fontId="22" fillId="2" borderId="0" xfId="0" applyFont="1" applyFill="1" applyAlignment="1">
      <alignment vertical="center"/>
    </xf>
    <xf numFmtId="0" fontId="33" fillId="2" borderId="0" xfId="0" quotePrefix="1" applyFont="1" applyFill="1"/>
    <xf numFmtId="0" fontId="21" fillId="8" borderId="9" xfId="0" applyFont="1" applyFill="1" applyBorder="1" applyAlignment="1">
      <alignment horizontal="left" vertical="center" indent="4"/>
    </xf>
    <xf numFmtId="0" fontId="0" fillId="8" borderId="0" xfId="0" applyFill="1"/>
    <xf numFmtId="0" fontId="0" fillId="8" borderId="10" xfId="0" applyFill="1" applyBorder="1"/>
    <xf numFmtId="0" fontId="21" fillId="8" borderId="9" xfId="0" applyFont="1" applyFill="1" applyBorder="1" applyAlignment="1">
      <alignment horizontal="left" vertical="center" indent="8"/>
    </xf>
    <xf numFmtId="0" fontId="21" fillId="8" borderId="9" xfId="0" applyFont="1" applyFill="1" applyBorder="1" applyAlignment="1">
      <alignment horizontal="left" vertical="center" wrapText="1"/>
    </xf>
    <xf numFmtId="0" fontId="21" fillId="8" borderId="0" xfId="0" applyFont="1" applyFill="1" applyAlignment="1">
      <alignment horizontal="left" vertical="center" wrapText="1"/>
    </xf>
    <xf numFmtId="0" fontId="21" fillId="8" borderId="10" xfId="0" applyFont="1" applyFill="1" applyBorder="1" applyAlignment="1">
      <alignment horizontal="left" vertical="center" wrapText="1"/>
    </xf>
    <xf numFmtId="0" fontId="13" fillId="8" borderId="0" xfId="0" applyFont="1" applyFill="1"/>
    <xf numFmtId="0" fontId="13" fillId="8" borderId="10" xfId="0" applyFont="1" applyFill="1" applyBorder="1"/>
    <xf numFmtId="0" fontId="21" fillId="8" borderId="11" xfId="0" applyFont="1" applyFill="1" applyBorder="1" applyAlignment="1">
      <alignment vertical="center"/>
    </xf>
    <xf numFmtId="0" fontId="13" fillId="8" borderId="12" xfId="0" applyFont="1" applyFill="1" applyBorder="1"/>
    <xf numFmtId="0" fontId="13" fillId="8" borderId="13" xfId="0" applyFont="1" applyFill="1" applyBorder="1"/>
    <xf numFmtId="0" fontId="37" fillId="5" borderId="0" xfId="0" applyFont="1" applyFill="1" applyAlignment="1">
      <alignment vertical="center"/>
    </xf>
    <xf numFmtId="0" fontId="22" fillId="8" borderId="9" xfId="0" applyFont="1" applyFill="1" applyBorder="1" applyAlignment="1">
      <alignment vertical="center"/>
    </xf>
    <xf numFmtId="0" fontId="26" fillId="2" borderId="0" xfId="0" applyFont="1" applyFill="1" applyAlignment="1">
      <alignment vertical="top"/>
    </xf>
    <xf numFmtId="0" fontId="30" fillId="0" borderId="0" xfId="30" applyFont="1"/>
    <xf numFmtId="0" fontId="2" fillId="0" borderId="0" xfId="35"/>
    <xf numFmtId="0" fontId="25" fillId="40" borderId="1" xfId="0" applyFont="1" applyFill="1" applyBorder="1" applyAlignment="1">
      <alignment horizontal="center" vertical="center" wrapText="1"/>
    </xf>
    <xf numFmtId="11" fontId="26" fillId="40" borderId="1" xfId="0" applyNumberFormat="1" applyFont="1" applyFill="1" applyBorder="1"/>
    <xf numFmtId="0" fontId="25" fillId="3" borderId="1" xfId="0" applyFont="1" applyFill="1" applyBorder="1" applyAlignment="1">
      <alignment vertical="top" wrapText="1"/>
    </xf>
    <xf numFmtId="2" fontId="26" fillId="3" borderId="1" xfId="0" applyNumberFormat="1" applyFont="1" applyFill="1" applyBorder="1"/>
    <xf numFmtId="0" fontId="26" fillId="0" borderId="1" xfId="0" applyFont="1" applyBorder="1"/>
    <xf numFmtId="0" fontId="55" fillId="2" borderId="0" xfId="0" applyFont="1" applyFill="1" applyAlignment="1">
      <alignment horizontal="center" vertical="top" wrapText="1"/>
    </xf>
    <xf numFmtId="0" fontId="23" fillId="2" borderId="0" xfId="0" applyFont="1" applyFill="1" applyAlignment="1">
      <alignment vertical="top" wrapText="1"/>
    </xf>
    <xf numFmtId="0" fontId="13" fillId="2" borderId="0" xfId="0" applyFont="1" applyFill="1" applyAlignment="1">
      <alignment vertical="top" wrapText="1"/>
    </xf>
    <xf numFmtId="0" fontId="0" fillId="2" borderId="0" xfId="0" applyFill="1" applyAlignment="1">
      <alignment vertical="top" wrapText="1"/>
    </xf>
    <xf numFmtId="0" fontId="23" fillId="2" borderId="25" xfId="0" applyFont="1" applyFill="1" applyBorder="1" applyAlignment="1">
      <alignment vertical="top" wrapText="1"/>
    </xf>
    <xf numFmtId="0" fontId="13" fillId="2" borderId="0" xfId="0" quotePrefix="1" applyFont="1" applyFill="1" applyAlignment="1">
      <alignment vertical="top" wrapText="1"/>
    </xf>
    <xf numFmtId="0" fontId="13" fillId="3" borderId="0" xfId="0" applyFont="1" applyFill="1" applyAlignment="1">
      <alignment horizontal="center" vertical="top" wrapText="1"/>
    </xf>
    <xf numFmtId="0" fontId="0" fillId="2" borderId="26" xfId="0" applyFill="1" applyBorder="1" applyAlignment="1">
      <alignment vertical="top" wrapText="1"/>
    </xf>
    <xf numFmtId="0" fontId="57" fillId="2" borderId="0" xfId="0" applyFont="1" applyFill="1" applyAlignment="1">
      <alignment vertical="top" wrapText="1"/>
    </xf>
    <xf numFmtId="0" fontId="0" fillId="41" borderId="0" xfId="0" applyFill="1"/>
    <xf numFmtId="0" fontId="58" fillId="2" borderId="0" xfId="0" applyFont="1" applyFill="1" applyAlignment="1">
      <alignment vertical="top" wrapText="1"/>
    </xf>
    <xf numFmtId="0" fontId="59" fillId="2" borderId="0" xfId="0" applyFont="1" applyFill="1" applyAlignment="1">
      <alignment vertical="top" wrapText="1"/>
    </xf>
    <xf numFmtId="0" fontId="61" fillId="2" borderId="0" xfId="0" applyFont="1" applyFill="1" applyAlignment="1">
      <alignment vertical="top" wrapText="1"/>
    </xf>
    <xf numFmtId="11" fontId="25" fillId="4" borderId="1" xfId="0" applyNumberFormat="1" applyFont="1" applyFill="1" applyBorder="1" applyAlignment="1">
      <alignment horizontal="center" vertical="center" wrapText="1"/>
    </xf>
    <xf numFmtId="11" fontId="26" fillId="4" borderId="1" xfId="33" applyNumberFormat="1" applyFont="1" applyFill="1" applyBorder="1"/>
    <xf numFmtId="165" fontId="23" fillId="2" borderId="25" xfId="0" applyNumberFormat="1" applyFont="1" applyFill="1" applyBorder="1" applyAlignment="1">
      <alignment vertical="top" wrapText="1"/>
    </xf>
    <xf numFmtId="0" fontId="62" fillId="0" borderId="0" xfId="0" applyFont="1" applyAlignment="1">
      <alignment horizontal="justify" vertical="center"/>
    </xf>
    <xf numFmtId="0" fontId="63" fillId="5" borderId="0" xfId="0" applyFont="1" applyFill="1"/>
    <xf numFmtId="0" fontId="36" fillId="0" borderId="0" xfId="30" applyFont="1" applyAlignment="1">
      <alignment vertical="center" wrapText="1"/>
    </xf>
    <xf numFmtId="0" fontId="33" fillId="40" borderId="0" xfId="30" applyFont="1" applyFill="1"/>
    <xf numFmtId="0" fontId="33" fillId="6" borderId="0" xfId="30" applyFont="1" applyFill="1"/>
    <xf numFmtId="0" fontId="25" fillId="0" borderId="1" xfId="0" applyFont="1" applyBorder="1" applyAlignment="1">
      <alignment horizontal="center" vertical="center" wrapText="1"/>
    </xf>
    <xf numFmtId="11" fontId="26" fillId="2" borderId="0" xfId="0" applyNumberFormat="1" applyFont="1" applyFill="1"/>
    <xf numFmtId="0" fontId="12" fillId="8" borderId="1" xfId="0" applyFont="1" applyFill="1" applyBorder="1" applyAlignment="1">
      <alignment horizontal="center" vertical="center" wrapText="1"/>
    </xf>
    <xf numFmtId="0" fontId="25" fillId="2" borderId="0" xfId="0" applyFont="1" applyFill="1" applyAlignment="1">
      <alignment vertical="top"/>
    </xf>
    <xf numFmtId="0" fontId="64" fillId="2" borderId="0" xfId="32" applyFont="1" applyFill="1" applyAlignment="1">
      <alignment vertical="top" wrapText="1"/>
    </xf>
    <xf numFmtId="0" fontId="23" fillId="2" borderId="0" xfId="32" applyFont="1" applyFill="1" applyAlignment="1">
      <alignment horizontal="left" vertical="top" wrapText="1" indent="1"/>
    </xf>
    <xf numFmtId="165" fontId="0" fillId="2" borderId="0" xfId="0" applyNumberFormat="1" applyFill="1"/>
    <xf numFmtId="0" fontId="1" fillId="0" borderId="0" xfId="30" applyFont="1"/>
    <xf numFmtId="11" fontId="32" fillId="42" borderId="1" xfId="0" applyNumberFormat="1" applyFont="1" applyFill="1" applyBorder="1"/>
    <xf numFmtId="11" fontId="32" fillId="43" borderId="1" xfId="0" applyNumberFormat="1" applyFont="1" applyFill="1" applyBorder="1"/>
    <xf numFmtId="0" fontId="32" fillId="44" borderId="1" xfId="0" applyFont="1" applyFill="1" applyBorder="1"/>
    <xf numFmtId="11" fontId="32" fillId="44" borderId="1" xfId="0" applyNumberFormat="1" applyFont="1" applyFill="1" applyBorder="1"/>
    <xf numFmtId="0" fontId="16" fillId="5" borderId="0" xfId="0" applyFont="1" applyFill="1" applyAlignment="1">
      <alignment horizontal="center" wrapText="1"/>
    </xf>
    <xf numFmtId="0" fontId="16" fillId="0" borderId="0" xfId="0" applyFont="1" applyAlignment="1">
      <alignment horizontal="center" wrapText="1"/>
    </xf>
    <xf numFmtId="0" fontId="22" fillId="8" borderId="6" xfId="0" applyFont="1" applyFill="1" applyBorder="1" applyAlignment="1">
      <alignment horizontal="left" vertical="center"/>
    </xf>
    <xf numFmtId="0" fontId="22" fillId="8" borderId="7" xfId="0" applyFont="1" applyFill="1" applyBorder="1" applyAlignment="1">
      <alignment horizontal="left" vertical="center"/>
    </xf>
    <xf numFmtId="0" fontId="22" fillId="8" borderId="8" xfId="0" applyFont="1" applyFill="1" applyBorder="1" applyAlignment="1">
      <alignment horizontal="left" vertical="center"/>
    </xf>
    <xf numFmtId="0" fontId="22" fillId="8" borderId="9" xfId="0" applyFont="1" applyFill="1" applyBorder="1" applyAlignment="1">
      <alignment horizontal="left" vertical="center"/>
    </xf>
    <xf numFmtId="0" fontId="22" fillId="8" borderId="0" xfId="0" applyFont="1" applyFill="1" applyAlignment="1">
      <alignment horizontal="left" vertical="center"/>
    </xf>
    <xf numFmtId="0" fontId="22" fillId="8" borderId="10" xfId="0" applyFont="1" applyFill="1" applyBorder="1" applyAlignment="1">
      <alignment horizontal="left" vertical="center"/>
    </xf>
    <xf numFmtId="0" fontId="22" fillId="8" borderId="9" xfId="0" applyFont="1" applyFill="1" applyBorder="1" applyAlignment="1">
      <alignment horizontal="left" vertical="center" wrapText="1"/>
    </xf>
    <xf numFmtId="0" fontId="22" fillId="8" borderId="0" xfId="0" applyFont="1" applyFill="1" applyAlignment="1">
      <alignment horizontal="left" vertical="center" wrapText="1"/>
    </xf>
    <xf numFmtId="0" fontId="22" fillId="8" borderId="10" xfId="0" applyFont="1" applyFill="1" applyBorder="1" applyAlignment="1">
      <alignment horizontal="left" vertical="center" wrapText="1"/>
    </xf>
    <xf numFmtId="0" fontId="21" fillId="8" borderId="9" xfId="0" applyFont="1" applyFill="1" applyBorder="1" applyAlignment="1">
      <alignment horizontal="left" vertical="center" wrapText="1"/>
    </xf>
    <xf numFmtId="0" fontId="21" fillId="8" borderId="0" xfId="0" applyFont="1" applyFill="1" applyAlignment="1">
      <alignment horizontal="left" vertical="center" wrapText="1"/>
    </xf>
    <xf numFmtId="0" fontId="21" fillId="8" borderId="10" xfId="0" applyFont="1" applyFill="1" applyBorder="1" applyAlignment="1">
      <alignment horizontal="left" vertical="center" wrapText="1"/>
    </xf>
    <xf numFmtId="0" fontId="24" fillId="2" borderId="28" xfId="0" applyFont="1" applyFill="1" applyBorder="1" applyAlignment="1">
      <alignment horizontal="center" vertical="center"/>
    </xf>
    <xf numFmtId="0" fontId="24" fillId="2" borderId="29" xfId="0" applyFont="1" applyFill="1" applyBorder="1" applyAlignment="1">
      <alignment horizontal="center" vertical="center"/>
    </xf>
    <xf numFmtId="0" fontId="24" fillId="2" borderId="30" xfId="0" applyFont="1" applyFill="1" applyBorder="1" applyAlignment="1">
      <alignment horizontal="center" vertical="center"/>
    </xf>
    <xf numFmtId="0" fontId="26" fillId="8" borderId="0" xfId="0" applyFont="1" applyFill="1" applyAlignment="1">
      <alignment horizontal="left" vertical="top" wrapText="1"/>
    </xf>
    <xf numFmtId="0" fontId="0" fillId="2" borderId="0" xfId="0" applyFill="1" applyAlignment="1">
      <alignment horizontal="center"/>
    </xf>
    <xf numFmtId="0" fontId="23" fillId="2" borderId="0" xfId="0" applyFont="1" applyFill="1" applyAlignment="1">
      <alignment horizontal="center" vertical="top" wrapText="1"/>
    </xf>
    <xf numFmtId="0" fontId="24" fillId="2" borderId="2" xfId="0" applyFont="1" applyFill="1" applyBorder="1" applyAlignment="1">
      <alignment horizontal="center" vertical="center"/>
    </xf>
    <xf numFmtId="0" fontId="24" fillId="2" borderId="27"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11" fontId="29" fillId="4" borderId="4" xfId="0" applyNumberFormat="1" applyFont="1" applyFill="1" applyBorder="1" applyAlignment="1">
      <alignment horizontal="center" vertical="center"/>
    </xf>
    <xf numFmtId="0" fontId="29" fillId="4" borderId="5" xfId="0" applyFont="1" applyFill="1" applyBorder="1" applyAlignment="1">
      <alignment horizontal="center" vertical="center"/>
    </xf>
    <xf numFmtId="0" fontId="29" fillId="7" borderId="23" xfId="0" applyFont="1" applyFill="1" applyBorder="1" applyAlignment="1">
      <alignment horizontal="center" vertical="center"/>
    </xf>
    <xf numFmtId="0" fontId="29" fillId="7" borderId="24" xfId="0" applyFont="1" applyFill="1" applyBorder="1" applyAlignment="1">
      <alignment horizontal="center" vertical="center"/>
    </xf>
  </cellXfs>
  <cellStyles count="126">
    <cellStyle name="20 % - Accent1 2" xfId="53"/>
    <cellStyle name="20 % - Accent1 2 2" xfId="108"/>
    <cellStyle name="20 % - Accent2 2" xfId="57"/>
    <cellStyle name="20 % - Accent2 2 2" xfId="111"/>
    <cellStyle name="20 % - Accent3 2" xfId="61"/>
    <cellStyle name="20 % - Accent3 2 2" xfId="114"/>
    <cellStyle name="20 % - Accent4 2" xfId="65"/>
    <cellStyle name="20 % - Accent4 2 2" xfId="117"/>
    <cellStyle name="20 % - Accent5 2" xfId="69"/>
    <cellStyle name="20 % - Accent5 2 2" xfId="120"/>
    <cellStyle name="20 % - Accent6 2" xfId="73"/>
    <cellStyle name="20 % - Accent6 2 2" xfId="123"/>
    <cellStyle name="40 % - Accent1 2" xfId="54"/>
    <cellStyle name="40 % - Accent1 2 2" xfId="109"/>
    <cellStyle name="40 % - Accent2 2" xfId="58"/>
    <cellStyle name="40 % - Accent2 2 2" xfId="112"/>
    <cellStyle name="40 % - Accent3 2" xfId="62"/>
    <cellStyle name="40 % - Accent3 2 2" xfId="115"/>
    <cellStyle name="40 % - Accent4 2" xfId="66"/>
    <cellStyle name="40 % - Accent4 2 2" xfId="118"/>
    <cellStyle name="40 % - Accent5 2" xfId="70"/>
    <cellStyle name="40 % - Accent5 2 2" xfId="121"/>
    <cellStyle name="40 % - Accent6 2" xfId="74"/>
    <cellStyle name="40 % - Accent6 2 2" xfId="124"/>
    <cellStyle name="60 % - Accent1 2" xfId="55"/>
    <cellStyle name="60 % - Accent1 2 2" xfId="110"/>
    <cellStyle name="60 % - Accent2 2" xfId="59"/>
    <cellStyle name="60 % - Accent2 2 2" xfId="113"/>
    <cellStyle name="60 % - Accent3 2" xfId="63"/>
    <cellStyle name="60 % - Accent3 2 2" xfId="116"/>
    <cellStyle name="60 % - Accent4 2" xfId="67"/>
    <cellStyle name="60 % - Accent4 2 2" xfId="119"/>
    <cellStyle name="60 % - Accent5 2" xfId="71"/>
    <cellStyle name="60 % - Accent5 2 2" xfId="122"/>
    <cellStyle name="60 % - Accent6 2" xfId="75"/>
    <cellStyle name="60 % - Accent6 2 2" xfId="125"/>
    <cellStyle name="Accent1 2" xfId="52"/>
    <cellStyle name="Accent2 2" xfId="56"/>
    <cellStyle name="Accent3 2" xfId="60"/>
    <cellStyle name="Accent4 2" xfId="64"/>
    <cellStyle name="Accent5 2" xfId="68"/>
    <cellStyle name="Accent6 2" xfId="72"/>
    <cellStyle name="Avertissement 2" xfId="48"/>
    <cellStyle name="Calcul 2" xfId="45"/>
    <cellStyle name="Cellule liée 2" xfId="46"/>
    <cellStyle name="Entrée 2" xfId="43"/>
    <cellStyle name="Insatisfaisant 2" xfId="41"/>
    <cellStyle name="Lien hypertexte" xfId="32" builtinId="8"/>
    <cellStyle name="Milliers" xfId="33" builtinId="3"/>
    <cellStyle name="Milliers 2" xfId="12"/>
    <cellStyle name="Milliers 2 2" xfId="28"/>
    <cellStyle name="Milliers 2 2 2" xfId="101"/>
    <cellStyle name="Milliers 2 3" xfId="86"/>
    <cellStyle name="Milliers 3" xfId="105"/>
    <cellStyle name="Neutre 2" xfId="42"/>
    <cellStyle name="Normal" xfId="0" builtinId="0"/>
    <cellStyle name="Normal 10" xfId="30"/>
    <cellStyle name="Normal 10 2" xfId="103"/>
    <cellStyle name="Normal 11" xfId="35"/>
    <cellStyle name="Normal 11 2" xfId="106"/>
    <cellStyle name="Normal 2" xfId="1"/>
    <cellStyle name="Normal 2 2" xfId="2"/>
    <cellStyle name="Normal 2 2 2" xfId="7"/>
    <cellStyle name="Normal 2 2 2 2" xfId="23"/>
    <cellStyle name="Normal 2 2 2 2 2" xfId="96"/>
    <cellStyle name="Normal 2 2 2 3" xfId="81"/>
    <cellStyle name="Normal 2 2 3" xfId="18"/>
    <cellStyle name="Normal 2 2 3 2" xfId="92"/>
    <cellStyle name="Normal 2 2 4" xfId="77"/>
    <cellStyle name="Normal 2 3" xfId="6"/>
    <cellStyle name="Normal 2 3 2" xfId="22"/>
    <cellStyle name="Normal 2 3 2 2" xfId="95"/>
    <cellStyle name="Normal 2 3 3" xfId="80"/>
    <cellStyle name="Normal 2 4" xfId="17"/>
    <cellStyle name="Normal 2 4 2" xfId="91"/>
    <cellStyle name="Normal 2 5" xfId="76"/>
    <cellStyle name="Normal 3" xfId="3"/>
    <cellStyle name="Normal 3 2" xfId="8"/>
    <cellStyle name="Normal 3 2 2" xfId="24"/>
    <cellStyle name="Normal 3 2 2 2" xfId="97"/>
    <cellStyle name="Normal 3 2 3" xfId="82"/>
    <cellStyle name="Normal 3 3" xfId="20"/>
    <cellStyle name="Normal 3 3 2" xfId="93"/>
    <cellStyle name="Normal 3 4" xfId="78"/>
    <cellStyle name="Normal 4" xfId="4"/>
    <cellStyle name="Normal 4 2" xfId="9"/>
    <cellStyle name="Normal 4 2 2" xfId="25"/>
    <cellStyle name="Normal 4 2 2 2" xfId="98"/>
    <cellStyle name="Normal 4 2 3" xfId="83"/>
    <cellStyle name="Normal 4 3" xfId="21"/>
    <cellStyle name="Normal 4 3 2" xfId="94"/>
    <cellStyle name="Normal 4 4" xfId="79"/>
    <cellStyle name="Normal 5" xfId="5"/>
    <cellStyle name="Normal 6" xfId="10"/>
    <cellStyle name="Normal 6 2" xfId="26"/>
    <cellStyle name="Normal 6 2 2" xfId="99"/>
    <cellStyle name="Normal 6 3" xfId="84"/>
    <cellStyle name="Normal 7" xfId="11"/>
    <cellStyle name="Normal 7 2" xfId="27"/>
    <cellStyle name="Normal 7 2 2" xfId="100"/>
    <cellStyle name="Normal 7 3" xfId="85"/>
    <cellStyle name="Normal 8" xfId="16"/>
    <cellStyle name="Normal 8 2" xfId="90"/>
    <cellStyle name="Normal 9" xfId="14"/>
    <cellStyle name="Normal 9 2" xfId="88"/>
    <cellStyle name="Note 2" xfId="49"/>
    <cellStyle name="Note 2 2" xfId="107"/>
    <cellStyle name="Pourcentage 2" xfId="13"/>
    <cellStyle name="Pourcentage 2 2" xfId="29"/>
    <cellStyle name="Pourcentage 2 2 2" xfId="102"/>
    <cellStyle name="Pourcentage 2 3" xfId="87"/>
    <cellStyle name="Pourcentage 3" xfId="19"/>
    <cellStyle name="Pourcentage 4" xfId="15"/>
    <cellStyle name="Pourcentage 4 2" xfId="89"/>
    <cellStyle name="Pourcentage 5" xfId="31"/>
    <cellStyle name="Pourcentage 5 2" xfId="104"/>
    <cellStyle name="Satisfaisant 2" xfId="40"/>
    <cellStyle name="Sortie 2" xfId="44"/>
    <cellStyle name="Texte explicatif 2" xfId="50"/>
    <cellStyle name="Titre" xfId="34" builtinId="15" customBuiltin="1"/>
    <cellStyle name="Titre 1 2" xfId="36"/>
    <cellStyle name="Titre 2 2" xfId="37"/>
    <cellStyle name="Titre 3 2" xfId="38"/>
    <cellStyle name="Titre 4 2" xfId="39"/>
    <cellStyle name="Total 2" xfId="51"/>
    <cellStyle name="Vérification 2" xfId="47"/>
  </cellStyles>
  <dxfs count="1">
    <dxf>
      <fill>
        <patternFill>
          <bgColor theme="5"/>
        </patternFill>
      </fill>
    </dxf>
  </dxfs>
  <tableStyles count="0" defaultTableStyle="TableStyleMedium9" defaultPivotStyle="PivotStyleLight16"/>
  <colors>
    <mruColors>
      <color rgb="FF1F497D"/>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tiff"/><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jpeg"/><Relationship Id="rId4" Type="http://schemas.openxmlformats.org/officeDocument/2006/relationships/image" Target="../media/image4.jpg"/><Relationship Id="rId9"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7" Type="http://schemas.openxmlformats.org/officeDocument/2006/relationships/image" Target="../media/image19.png"/><Relationship Id="rId2" Type="http://schemas.openxmlformats.org/officeDocument/2006/relationships/image" Target="../media/image14.png"/><Relationship Id="rId1" Type="http://schemas.openxmlformats.org/officeDocument/2006/relationships/image" Target="../media/image13.emf"/><Relationship Id="rId6" Type="http://schemas.openxmlformats.org/officeDocument/2006/relationships/image" Target="../media/image18.png"/><Relationship Id="rId5" Type="http://schemas.openxmlformats.org/officeDocument/2006/relationships/image" Target="../media/image17.png"/><Relationship Id="rId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16.png"/><Relationship Id="rId7" Type="http://schemas.openxmlformats.org/officeDocument/2006/relationships/image" Target="../media/image22.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8.png"/><Relationship Id="rId5" Type="http://schemas.openxmlformats.org/officeDocument/2006/relationships/image" Target="../media/image21.png"/><Relationship Id="rId4"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xdr:rowOff>
    </xdr:from>
    <xdr:to>
      <xdr:col>5</xdr:col>
      <xdr:colOff>447675</xdr:colOff>
      <xdr:row>8</xdr:row>
      <xdr:rowOff>112581</xdr:rowOff>
    </xdr:to>
    <xdr:pic>
      <xdr:nvPicPr>
        <xdr:cNvPr id="2" name="Image 1" descr="rmt_envi.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4257675" cy="1084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209550</xdr:colOff>
      <xdr:row>24</xdr:row>
      <xdr:rowOff>38100</xdr:rowOff>
    </xdr:from>
    <xdr:to>
      <xdr:col>5</xdr:col>
      <xdr:colOff>314325</xdr:colOff>
      <xdr:row>28</xdr:row>
      <xdr:rowOff>104775</xdr:rowOff>
    </xdr:to>
    <xdr:pic>
      <xdr:nvPicPr>
        <xdr:cNvPr id="6" name="Picture 2">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95550" y="4629150"/>
          <a:ext cx="1628775" cy="714375"/>
        </a:xfrm>
        <a:prstGeom prst="rect">
          <a:avLst/>
        </a:prstGeom>
        <a:noFill/>
        <a:extLst>
          <a:ext uri="{909E8E84-426E-40DD-AFC4-6F175D3DCCD1}">
            <a14:hiddenFill xmlns:a14="http://schemas.microsoft.com/office/drawing/2010/main">
              <a:solidFill>
                <a:srgbClr val="5B9BD5"/>
              </a:solidFill>
            </a14:hiddenFill>
          </a:ext>
        </a:extLst>
      </xdr:spPr>
    </xdr:pic>
    <xdr:clientData/>
  </xdr:twoCellAnchor>
  <xdr:twoCellAnchor>
    <xdr:from>
      <xdr:col>1</xdr:col>
      <xdr:colOff>95250</xdr:colOff>
      <xdr:row>18</xdr:row>
      <xdr:rowOff>0</xdr:rowOff>
    </xdr:from>
    <xdr:to>
      <xdr:col>2</xdr:col>
      <xdr:colOff>476250</xdr:colOff>
      <xdr:row>21</xdr:row>
      <xdr:rowOff>142875</xdr:rowOff>
    </xdr:to>
    <xdr:pic>
      <xdr:nvPicPr>
        <xdr:cNvPr id="12" name="Image 9" descr="logo de l'ifip - institut du porc">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57250" y="3619500"/>
          <a:ext cx="1143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400049</xdr:colOff>
      <xdr:row>17</xdr:row>
      <xdr:rowOff>160178</xdr:rowOff>
    </xdr:from>
    <xdr:to>
      <xdr:col>6</xdr:col>
      <xdr:colOff>447674</xdr:colOff>
      <xdr:row>21</xdr:row>
      <xdr:rowOff>126999</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686049" y="3617753"/>
          <a:ext cx="2333625" cy="614521"/>
        </a:xfrm>
        <a:prstGeom prst="rect">
          <a:avLst/>
        </a:prstGeom>
      </xdr:spPr>
    </xdr:pic>
    <xdr:clientData/>
  </xdr:twoCellAnchor>
  <xdr:twoCellAnchor editAs="oneCell">
    <xdr:from>
      <xdr:col>8</xdr:col>
      <xdr:colOff>9525</xdr:colOff>
      <xdr:row>18</xdr:row>
      <xdr:rowOff>76200</xdr:rowOff>
    </xdr:from>
    <xdr:to>
      <xdr:col>11</xdr:col>
      <xdr:colOff>229235</xdr:colOff>
      <xdr:row>26</xdr:row>
      <xdr:rowOff>12700</xdr:rowOff>
    </xdr:to>
    <xdr:pic>
      <xdr:nvPicPr>
        <xdr:cNvPr id="13" name="Image 12" descr="Une image contenant texte&#10;&#10;Description générée automatiquement">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105525" y="3695700"/>
          <a:ext cx="2505710" cy="1231900"/>
        </a:xfrm>
        <a:prstGeom prst="rect">
          <a:avLst/>
        </a:prstGeom>
      </xdr:spPr>
    </xdr:pic>
    <xdr:clientData/>
  </xdr:twoCellAnchor>
  <xdr:twoCellAnchor editAs="oneCell">
    <xdr:from>
      <xdr:col>1</xdr:col>
      <xdr:colOff>28575</xdr:colOff>
      <xdr:row>23</xdr:row>
      <xdr:rowOff>114301</xdr:rowOff>
    </xdr:from>
    <xdr:to>
      <xdr:col>3</xdr:col>
      <xdr:colOff>92075</xdr:colOff>
      <xdr:row>26</xdr:row>
      <xdr:rowOff>115570</xdr:rowOff>
    </xdr:to>
    <xdr:pic>
      <xdr:nvPicPr>
        <xdr:cNvPr id="14" name="Image 13" descr="Une image contenant logo&#10;&#10;Description générée automatiquement">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90575" y="4543426"/>
          <a:ext cx="1587500" cy="487044"/>
        </a:xfrm>
        <a:prstGeom prst="rect">
          <a:avLst/>
        </a:prstGeom>
      </xdr:spPr>
    </xdr:pic>
    <xdr:clientData/>
  </xdr:twoCellAnchor>
  <xdr:twoCellAnchor>
    <xdr:from>
      <xdr:col>5</xdr:col>
      <xdr:colOff>390525</xdr:colOff>
      <xdr:row>23</xdr:row>
      <xdr:rowOff>57150</xdr:rowOff>
    </xdr:from>
    <xdr:to>
      <xdr:col>7</xdr:col>
      <xdr:colOff>403225</xdr:colOff>
      <xdr:row>30</xdr:row>
      <xdr:rowOff>76200</xdr:rowOff>
    </xdr:to>
    <xdr:pic>
      <xdr:nvPicPr>
        <xdr:cNvPr id="18" name="Image 17" descr="3a7e06e95296a4be27ce25d528f019f0@swift">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200525" y="4486275"/>
          <a:ext cx="153670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215899</xdr:colOff>
      <xdr:row>2</xdr:row>
      <xdr:rowOff>0</xdr:rowOff>
    </xdr:from>
    <xdr:to>
      <xdr:col>11</xdr:col>
      <xdr:colOff>441976</xdr:colOff>
      <xdr:row>9</xdr:row>
      <xdr:rowOff>50800</xdr:rowOff>
    </xdr:to>
    <xdr:pic>
      <xdr:nvPicPr>
        <xdr:cNvPr id="5" name="Image 4">
          <a:extLst>
            <a:ext uri="{FF2B5EF4-FFF2-40B4-BE49-F238E27FC236}">
              <a16:creationId xmlns:a16="http://schemas.microsoft.com/office/drawing/2014/main" id="{585CB240-3569-AE5D-D068-3797A4BE179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416799" y="317500"/>
          <a:ext cx="1826277" cy="1162050"/>
        </a:xfrm>
        <a:prstGeom prst="rect">
          <a:avLst/>
        </a:prstGeom>
      </xdr:spPr>
    </xdr:pic>
    <xdr:clientData/>
  </xdr:twoCellAnchor>
  <xdr:twoCellAnchor editAs="oneCell">
    <xdr:from>
      <xdr:col>11</xdr:col>
      <xdr:colOff>685799</xdr:colOff>
      <xdr:row>2</xdr:row>
      <xdr:rowOff>19050</xdr:rowOff>
    </xdr:from>
    <xdr:to>
      <xdr:col>13</xdr:col>
      <xdr:colOff>370843</xdr:colOff>
      <xdr:row>9</xdr:row>
      <xdr:rowOff>63500</xdr:rowOff>
    </xdr:to>
    <xdr:pic>
      <xdr:nvPicPr>
        <xdr:cNvPr id="7" name="Image 6">
          <a:extLst>
            <a:ext uri="{FF2B5EF4-FFF2-40B4-BE49-F238E27FC236}">
              <a16:creationId xmlns:a16="http://schemas.microsoft.com/office/drawing/2014/main" id="{EC5AEF44-7C1F-4EC9-2EF1-3A281FFB65D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486899" y="336550"/>
          <a:ext cx="1285244" cy="1155700"/>
        </a:xfrm>
        <a:prstGeom prst="rect">
          <a:avLst/>
        </a:prstGeom>
      </xdr:spPr>
    </xdr:pic>
    <xdr:clientData/>
  </xdr:twoCellAnchor>
  <xdr:twoCellAnchor editAs="oneCell">
    <xdr:from>
      <xdr:col>1</xdr:col>
      <xdr:colOff>44303</xdr:colOff>
      <xdr:row>27</xdr:row>
      <xdr:rowOff>114301</xdr:rowOff>
    </xdr:from>
    <xdr:to>
      <xdr:col>3</xdr:col>
      <xdr:colOff>107903</xdr:colOff>
      <xdr:row>31</xdr:row>
      <xdr:rowOff>12735</xdr:rowOff>
    </xdr:to>
    <xdr:pic>
      <xdr:nvPicPr>
        <xdr:cNvPr id="9" name="Image 8">
          <a:extLst>
            <a:ext uri="{FF2B5EF4-FFF2-40B4-BE49-F238E27FC236}">
              <a16:creationId xmlns:a16="http://schemas.microsoft.com/office/drawing/2014/main" id="{6DA05EBE-5F95-32A7-07F4-BC993ADA4E31}"/>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260" t="25885" r="11397" b="23528"/>
        <a:stretch/>
      </xdr:blipFill>
      <xdr:spPr>
        <a:xfrm>
          <a:off x="806303" y="5191126"/>
          <a:ext cx="1587600" cy="546134"/>
        </a:xfrm>
        <a:prstGeom prst="rect">
          <a:avLst/>
        </a:prstGeom>
      </xdr:spPr>
    </xdr:pic>
    <xdr:clientData/>
  </xdr:twoCellAnchor>
  <xdr:twoCellAnchor editAs="oneCell">
    <xdr:from>
      <xdr:col>1</xdr:col>
      <xdr:colOff>104775</xdr:colOff>
      <xdr:row>35</xdr:row>
      <xdr:rowOff>123825</xdr:rowOff>
    </xdr:from>
    <xdr:to>
      <xdr:col>2</xdr:col>
      <xdr:colOff>335290</xdr:colOff>
      <xdr:row>40</xdr:row>
      <xdr:rowOff>47625</xdr:rowOff>
    </xdr:to>
    <xdr:pic>
      <xdr:nvPicPr>
        <xdr:cNvPr id="8" name="Image 7" descr="Aperçu de l’image">
          <a:extLst>
            <a:ext uri="{FF2B5EF4-FFF2-40B4-BE49-F238E27FC236}">
              <a16:creationId xmlns:a16="http://schemas.microsoft.com/office/drawing/2014/main" id="{B6F88A6A-B94D-4FF4-947B-1FA378FD15D2}"/>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866775" y="6496050"/>
          <a:ext cx="992515"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85726</xdr:colOff>
      <xdr:row>36</xdr:row>
      <xdr:rowOff>38101</xdr:rowOff>
    </xdr:from>
    <xdr:to>
      <xdr:col>4</xdr:col>
      <xdr:colOff>341492</xdr:colOff>
      <xdr:row>40</xdr:row>
      <xdr:rowOff>38101</xdr:rowOff>
    </xdr:to>
    <xdr:pic>
      <xdr:nvPicPr>
        <xdr:cNvPr id="4" name="Image 3">
          <a:extLst>
            <a:ext uri="{FF2B5EF4-FFF2-40B4-BE49-F238E27FC236}">
              <a16:creationId xmlns:a16="http://schemas.microsoft.com/office/drawing/2014/main" id="{EAED464D-E976-4A4F-822A-5444DB65678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371726" y="6572251"/>
          <a:ext cx="1017766"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352425</xdr:colOff>
      <xdr:row>33</xdr:row>
      <xdr:rowOff>57150</xdr:rowOff>
    </xdr:from>
    <xdr:to>
      <xdr:col>2</xdr:col>
      <xdr:colOff>589407</xdr:colOff>
      <xdr:row>34</xdr:row>
      <xdr:rowOff>95250</xdr:rowOff>
    </xdr:to>
    <xdr:sp macro="" textlink="">
      <xdr:nvSpPr>
        <xdr:cNvPr id="4" name="Flèche vers le bas 3">
          <a:extLst>
            <a:ext uri="{FF2B5EF4-FFF2-40B4-BE49-F238E27FC236}">
              <a16:creationId xmlns:a16="http://schemas.microsoft.com/office/drawing/2014/main" id="{00000000-0008-0000-0100-000004000000}"/>
            </a:ext>
          </a:extLst>
        </xdr:cNvPr>
        <xdr:cNvSpPr/>
      </xdr:nvSpPr>
      <xdr:spPr bwMode="auto">
        <a:xfrm flipV="1">
          <a:off x="2533650" y="3286125"/>
          <a:ext cx="236982" cy="200025"/>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fr-FR" sz="1100"/>
        </a:p>
      </xdr:txBody>
    </xdr:sp>
    <xdr:clientData/>
  </xdr:twoCellAnchor>
  <xdr:twoCellAnchor>
    <xdr:from>
      <xdr:col>3</xdr:col>
      <xdr:colOff>873125</xdr:colOff>
      <xdr:row>33</xdr:row>
      <xdr:rowOff>76200</xdr:rowOff>
    </xdr:from>
    <xdr:to>
      <xdr:col>3</xdr:col>
      <xdr:colOff>1110107</xdr:colOff>
      <xdr:row>34</xdr:row>
      <xdr:rowOff>114300</xdr:rowOff>
    </xdr:to>
    <xdr:sp macro="" textlink="">
      <xdr:nvSpPr>
        <xdr:cNvPr id="5" name="Flèche vers le bas 4">
          <a:extLst>
            <a:ext uri="{FF2B5EF4-FFF2-40B4-BE49-F238E27FC236}">
              <a16:creationId xmlns:a16="http://schemas.microsoft.com/office/drawing/2014/main" id="{00000000-0008-0000-0100-000005000000}"/>
            </a:ext>
          </a:extLst>
        </xdr:cNvPr>
        <xdr:cNvSpPr/>
      </xdr:nvSpPr>
      <xdr:spPr bwMode="auto">
        <a:xfrm flipV="1">
          <a:off x="3825875" y="4222750"/>
          <a:ext cx="236982" cy="196850"/>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fr-FR" sz="1100"/>
        </a:p>
      </xdr:txBody>
    </xdr:sp>
    <xdr:clientData/>
  </xdr:twoCellAnchor>
  <xdr:twoCellAnchor>
    <xdr:from>
      <xdr:col>4</xdr:col>
      <xdr:colOff>323850</xdr:colOff>
      <xdr:row>33</xdr:row>
      <xdr:rowOff>47625</xdr:rowOff>
    </xdr:from>
    <xdr:to>
      <xdr:col>4</xdr:col>
      <xdr:colOff>560832</xdr:colOff>
      <xdr:row>34</xdr:row>
      <xdr:rowOff>85725</xdr:rowOff>
    </xdr:to>
    <xdr:sp macro="" textlink="">
      <xdr:nvSpPr>
        <xdr:cNvPr id="6" name="Flèche vers le bas 5">
          <a:extLst>
            <a:ext uri="{FF2B5EF4-FFF2-40B4-BE49-F238E27FC236}">
              <a16:creationId xmlns:a16="http://schemas.microsoft.com/office/drawing/2014/main" id="{00000000-0008-0000-0100-000006000000}"/>
            </a:ext>
          </a:extLst>
        </xdr:cNvPr>
        <xdr:cNvSpPr/>
      </xdr:nvSpPr>
      <xdr:spPr bwMode="auto">
        <a:xfrm flipV="1">
          <a:off x="4410075" y="3276600"/>
          <a:ext cx="236982" cy="200025"/>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fr-FR" sz="1100"/>
        </a:p>
      </xdr:txBody>
    </xdr:sp>
    <xdr:clientData/>
  </xdr:twoCellAnchor>
  <xdr:twoCellAnchor>
    <xdr:from>
      <xdr:col>5</xdr:col>
      <xdr:colOff>361950</xdr:colOff>
      <xdr:row>33</xdr:row>
      <xdr:rowOff>38100</xdr:rowOff>
    </xdr:from>
    <xdr:to>
      <xdr:col>5</xdr:col>
      <xdr:colOff>598932</xdr:colOff>
      <xdr:row>34</xdr:row>
      <xdr:rowOff>76200</xdr:rowOff>
    </xdr:to>
    <xdr:sp macro="" textlink="">
      <xdr:nvSpPr>
        <xdr:cNvPr id="7" name="Flèche vers le bas 6">
          <a:extLst>
            <a:ext uri="{FF2B5EF4-FFF2-40B4-BE49-F238E27FC236}">
              <a16:creationId xmlns:a16="http://schemas.microsoft.com/office/drawing/2014/main" id="{00000000-0008-0000-0100-000007000000}"/>
            </a:ext>
          </a:extLst>
        </xdr:cNvPr>
        <xdr:cNvSpPr/>
      </xdr:nvSpPr>
      <xdr:spPr bwMode="auto">
        <a:xfrm flipV="1">
          <a:off x="5400675" y="3267075"/>
          <a:ext cx="236982" cy="200025"/>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fr-FR" sz="1100"/>
        </a:p>
      </xdr:txBody>
    </xdr:sp>
    <xdr:clientData/>
  </xdr:twoCellAnchor>
  <xdr:twoCellAnchor>
    <xdr:from>
      <xdr:col>6</xdr:col>
      <xdr:colOff>314325</xdr:colOff>
      <xdr:row>33</xdr:row>
      <xdr:rowOff>38100</xdr:rowOff>
    </xdr:from>
    <xdr:to>
      <xdr:col>6</xdr:col>
      <xdr:colOff>551307</xdr:colOff>
      <xdr:row>34</xdr:row>
      <xdr:rowOff>76200</xdr:rowOff>
    </xdr:to>
    <xdr:sp macro="" textlink="">
      <xdr:nvSpPr>
        <xdr:cNvPr id="8" name="Flèche vers le bas 7">
          <a:extLst>
            <a:ext uri="{FF2B5EF4-FFF2-40B4-BE49-F238E27FC236}">
              <a16:creationId xmlns:a16="http://schemas.microsoft.com/office/drawing/2014/main" id="{00000000-0008-0000-0100-000008000000}"/>
            </a:ext>
          </a:extLst>
        </xdr:cNvPr>
        <xdr:cNvSpPr/>
      </xdr:nvSpPr>
      <xdr:spPr bwMode="auto">
        <a:xfrm flipV="1">
          <a:off x="6305550" y="3267075"/>
          <a:ext cx="236982" cy="200025"/>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fr-FR" sz="1100"/>
        </a:p>
      </xdr:txBody>
    </xdr:sp>
    <xdr:clientData/>
  </xdr:twoCellAnchor>
  <xdr:twoCellAnchor>
    <xdr:from>
      <xdr:col>9</xdr:col>
      <xdr:colOff>723900</xdr:colOff>
      <xdr:row>33</xdr:row>
      <xdr:rowOff>76200</xdr:rowOff>
    </xdr:from>
    <xdr:to>
      <xdr:col>10</xdr:col>
      <xdr:colOff>8382</xdr:colOff>
      <xdr:row>34</xdr:row>
      <xdr:rowOff>114300</xdr:rowOff>
    </xdr:to>
    <xdr:sp macro="" textlink="">
      <xdr:nvSpPr>
        <xdr:cNvPr id="9" name="Flèche vers le bas 8">
          <a:extLst>
            <a:ext uri="{FF2B5EF4-FFF2-40B4-BE49-F238E27FC236}">
              <a16:creationId xmlns:a16="http://schemas.microsoft.com/office/drawing/2014/main" id="{00000000-0008-0000-0100-000009000000}"/>
            </a:ext>
          </a:extLst>
        </xdr:cNvPr>
        <xdr:cNvSpPr/>
      </xdr:nvSpPr>
      <xdr:spPr bwMode="auto">
        <a:xfrm flipV="1">
          <a:off x="9572625" y="3305175"/>
          <a:ext cx="236982" cy="200025"/>
        </a:xfrm>
        <a:prstGeom prst="down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600075</xdr:colOff>
      <xdr:row>18</xdr:row>
      <xdr:rowOff>95250</xdr:rowOff>
    </xdr:from>
    <xdr:to>
      <xdr:col>0</xdr:col>
      <xdr:colOff>6360795</xdr:colOff>
      <xdr:row>43</xdr:row>
      <xdr:rowOff>138430</xdr:rowOff>
    </xdr:to>
    <xdr:pic>
      <xdr:nvPicPr>
        <xdr:cNvPr id="2" name="Image 1">
          <a:extLst>
            <a:ext uri="{FF2B5EF4-FFF2-40B4-BE49-F238E27FC236}">
              <a16:creationId xmlns:a16="http://schemas.microsoft.com/office/drawing/2014/main" id="{E0A59DD5-1897-09DA-716F-A017B3590C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 y="4333875"/>
          <a:ext cx="5760720" cy="4091305"/>
        </a:xfrm>
        <a:prstGeom prst="rect">
          <a:avLst/>
        </a:prstGeom>
        <a:noFill/>
        <a:ln>
          <a:noFill/>
        </a:ln>
      </xdr:spPr>
    </xdr:pic>
    <xdr:clientData/>
  </xdr:twoCellAnchor>
  <xdr:twoCellAnchor editAs="oneCell">
    <xdr:from>
      <xdr:col>0</xdr:col>
      <xdr:colOff>1952625</xdr:colOff>
      <xdr:row>47</xdr:row>
      <xdr:rowOff>47625</xdr:rowOff>
    </xdr:from>
    <xdr:to>
      <xdr:col>0</xdr:col>
      <xdr:colOff>6120130</xdr:colOff>
      <xdr:row>52</xdr:row>
      <xdr:rowOff>143510</xdr:rowOff>
    </xdr:to>
    <xdr:pic>
      <xdr:nvPicPr>
        <xdr:cNvPr id="3" name="Image 2">
          <a:extLst>
            <a:ext uri="{FF2B5EF4-FFF2-40B4-BE49-F238E27FC236}">
              <a16:creationId xmlns:a16="http://schemas.microsoft.com/office/drawing/2014/main" id="{936B212D-C1A6-6D63-AB6C-5C72BA6A95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52625" y="10172700"/>
          <a:ext cx="4167505" cy="905510"/>
        </a:xfrm>
        <a:prstGeom prst="rect">
          <a:avLst/>
        </a:prstGeom>
      </xdr:spPr>
    </xdr:pic>
    <xdr:clientData/>
  </xdr:twoCellAnchor>
  <xdr:twoCellAnchor editAs="oneCell">
    <xdr:from>
      <xdr:col>0</xdr:col>
      <xdr:colOff>1390650</xdr:colOff>
      <xdr:row>62</xdr:row>
      <xdr:rowOff>28575</xdr:rowOff>
    </xdr:from>
    <xdr:to>
      <xdr:col>0</xdr:col>
      <xdr:colOff>7151370</xdr:colOff>
      <xdr:row>83</xdr:row>
      <xdr:rowOff>6985</xdr:rowOff>
    </xdr:to>
    <xdr:pic>
      <xdr:nvPicPr>
        <xdr:cNvPr id="4" name="Image 3" descr="Une image contenant texte, capture d’écran, ligne, Tracé&#10;&#10;Description générée automatiquement">
          <a:extLst>
            <a:ext uri="{FF2B5EF4-FFF2-40B4-BE49-F238E27FC236}">
              <a16:creationId xmlns:a16="http://schemas.microsoft.com/office/drawing/2014/main" id="{41D2F7F5-A5E1-7758-E51D-6AA60D6A77AC}"/>
            </a:ext>
          </a:extLst>
        </xdr:cNvPr>
        <xdr:cNvPicPr>
          <a:picLocks noChangeAspect="1"/>
        </xdr:cNvPicPr>
      </xdr:nvPicPr>
      <xdr:blipFill>
        <a:blip xmlns:r="http://schemas.openxmlformats.org/officeDocument/2006/relationships" r:embed="rId3"/>
        <a:stretch>
          <a:fillRect/>
        </a:stretch>
      </xdr:blipFill>
      <xdr:spPr>
        <a:xfrm>
          <a:off x="1390650" y="17116425"/>
          <a:ext cx="5760720" cy="3378835"/>
        </a:xfrm>
        <a:prstGeom prst="rect">
          <a:avLst/>
        </a:prstGeom>
      </xdr:spPr>
    </xdr:pic>
    <xdr:clientData/>
  </xdr:twoCellAnchor>
  <xdr:twoCellAnchor editAs="oneCell">
    <xdr:from>
      <xdr:col>0</xdr:col>
      <xdr:colOff>1438275</xdr:colOff>
      <xdr:row>86</xdr:row>
      <xdr:rowOff>95250</xdr:rowOff>
    </xdr:from>
    <xdr:to>
      <xdr:col>0</xdr:col>
      <xdr:colOff>7198995</xdr:colOff>
      <xdr:row>100</xdr:row>
      <xdr:rowOff>6350</xdr:rowOff>
    </xdr:to>
    <xdr:pic>
      <xdr:nvPicPr>
        <xdr:cNvPr id="5" name="Image 4" descr="Une image contenant texte, capture d’écran, Police, nombre&#10;&#10;Description générée automatiquement">
          <a:extLst>
            <a:ext uri="{FF2B5EF4-FFF2-40B4-BE49-F238E27FC236}">
              <a16:creationId xmlns:a16="http://schemas.microsoft.com/office/drawing/2014/main" id="{BC9113CB-37F9-3DD4-8416-2AA64AB9F171}"/>
            </a:ext>
          </a:extLst>
        </xdr:cNvPr>
        <xdr:cNvPicPr>
          <a:picLocks noChangeAspect="1"/>
        </xdr:cNvPicPr>
      </xdr:nvPicPr>
      <xdr:blipFill>
        <a:blip xmlns:r="http://schemas.openxmlformats.org/officeDocument/2006/relationships" r:embed="rId4"/>
        <a:stretch>
          <a:fillRect/>
        </a:stretch>
      </xdr:blipFill>
      <xdr:spPr>
        <a:xfrm>
          <a:off x="1438275" y="22040850"/>
          <a:ext cx="5760720" cy="2178050"/>
        </a:xfrm>
        <a:prstGeom prst="rect">
          <a:avLst/>
        </a:prstGeom>
      </xdr:spPr>
    </xdr:pic>
    <xdr:clientData/>
  </xdr:twoCellAnchor>
  <xdr:twoCellAnchor editAs="oneCell">
    <xdr:from>
      <xdr:col>0</xdr:col>
      <xdr:colOff>1408044</xdr:colOff>
      <xdr:row>130</xdr:row>
      <xdr:rowOff>91109</xdr:rowOff>
    </xdr:from>
    <xdr:to>
      <xdr:col>0</xdr:col>
      <xdr:colOff>5894319</xdr:colOff>
      <xdr:row>141</xdr:row>
      <xdr:rowOff>130120</xdr:rowOff>
    </xdr:to>
    <xdr:pic>
      <xdr:nvPicPr>
        <xdr:cNvPr id="6" name="Image 5">
          <a:extLst>
            <a:ext uri="{FF2B5EF4-FFF2-40B4-BE49-F238E27FC236}">
              <a16:creationId xmlns:a16="http://schemas.microsoft.com/office/drawing/2014/main" id="{C2D97937-DAD2-D3F7-EE62-2BEEAB8E25F4}"/>
            </a:ext>
          </a:extLst>
        </xdr:cNvPr>
        <xdr:cNvPicPr>
          <a:picLocks noChangeAspect="1"/>
        </xdr:cNvPicPr>
      </xdr:nvPicPr>
      <xdr:blipFill>
        <a:blip xmlns:r="http://schemas.openxmlformats.org/officeDocument/2006/relationships" r:embed="rId5"/>
        <a:stretch>
          <a:fillRect/>
        </a:stretch>
      </xdr:blipFill>
      <xdr:spPr>
        <a:xfrm>
          <a:off x="1408044" y="37130935"/>
          <a:ext cx="4486275" cy="1861185"/>
        </a:xfrm>
        <a:prstGeom prst="rect">
          <a:avLst/>
        </a:prstGeom>
      </xdr:spPr>
    </xdr:pic>
    <xdr:clientData/>
  </xdr:twoCellAnchor>
  <xdr:twoCellAnchor editAs="oneCell">
    <xdr:from>
      <xdr:col>0</xdr:col>
      <xdr:colOff>828261</xdr:colOff>
      <xdr:row>144</xdr:row>
      <xdr:rowOff>107674</xdr:rowOff>
    </xdr:from>
    <xdr:to>
      <xdr:col>0</xdr:col>
      <xdr:colOff>6588981</xdr:colOff>
      <xdr:row>156</xdr:row>
      <xdr:rowOff>72473</xdr:rowOff>
    </xdr:to>
    <xdr:pic>
      <xdr:nvPicPr>
        <xdr:cNvPr id="8" name="Image 7" descr="Une image contenant texte, capture d’écran, Police, ligne&#10;&#10;Description générée automatiquement">
          <a:extLst>
            <a:ext uri="{FF2B5EF4-FFF2-40B4-BE49-F238E27FC236}">
              <a16:creationId xmlns:a16="http://schemas.microsoft.com/office/drawing/2014/main" id="{8F71E7D5-FF37-01B6-1F10-B17C1E445695}"/>
            </a:ext>
          </a:extLst>
        </xdr:cNvPr>
        <xdr:cNvPicPr>
          <a:picLocks noChangeAspect="1"/>
        </xdr:cNvPicPr>
      </xdr:nvPicPr>
      <xdr:blipFill>
        <a:blip xmlns:r="http://schemas.openxmlformats.org/officeDocument/2006/relationships" r:embed="rId6"/>
        <a:stretch>
          <a:fillRect/>
        </a:stretch>
      </xdr:blipFill>
      <xdr:spPr>
        <a:xfrm>
          <a:off x="828261" y="39466631"/>
          <a:ext cx="5760720" cy="1952625"/>
        </a:xfrm>
        <a:prstGeom prst="rect">
          <a:avLst/>
        </a:prstGeom>
      </xdr:spPr>
    </xdr:pic>
    <xdr:clientData/>
  </xdr:twoCellAnchor>
  <xdr:twoCellAnchor editAs="oneCell">
    <xdr:from>
      <xdr:col>0</xdr:col>
      <xdr:colOff>1399761</xdr:colOff>
      <xdr:row>159</xdr:row>
      <xdr:rowOff>157370</xdr:rowOff>
    </xdr:from>
    <xdr:to>
      <xdr:col>0</xdr:col>
      <xdr:colOff>5984350</xdr:colOff>
      <xdr:row>176</xdr:row>
      <xdr:rowOff>96914</xdr:rowOff>
    </xdr:to>
    <xdr:pic>
      <xdr:nvPicPr>
        <xdr:cNvPr id="11" name="Image 10">
          <a:extLst>
            <a:ext uri="{FF2B5EF4-FFF2-40B4-BE49-F238E27FC236}">
              <a16:creationId xmlns:a16="http://schemas.microsoft.com/office/drawing/2014/main" id="{A42E8C25-6C72-48AC-A206-66DFEA3B0C8F}"/>
            </a:ext>
          </a:extLst>
        </xdr:cNvPr>
        <xdr:cNvPicPr>
          <a:picLocks noChangeAspect="1"/>
        </xdr:cNvPicPr>
      </xdr:nvPicPr>
      <xdr:blipFill>
        <a:blip xmlns:r="http://schemas.openxmlformats.org/officeDocument/2006/relationships" r:embed="rId7"/>
        <a:stretch>
          <a:fillRect/>
        </a:stretch>
      </xdr:blipFill>
      <xdr:spPr>
        <a:xfrm>
          <a:off x="1399761" y="42001109"/>
          <a:ext cx="4584589" cy="27556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1952625</xdr:colOff>
      <xdr:row>47</xdr:row>
      <xdr:rowOff>47625</xdr:rowOff>
    </xdr:from>
    <xdr:to>
      <xdr:col>0</xdr:col>
      <xdr:colOff>6120130</xdr:colOff>
      <xdr:row>52</xdr:row>
      <xdr:rowOff>143510</xdr:rowOff>
    </xdr:to>
    <xdr:pic>
      <xdr:nvPicPr>
        <xdr:cNvPr id="3" name="Image 2">
          <a:extLst>
            <a:ext uri="{FF2B5EF4-FFF2-40B4-BE49-F238E27FC236}">
              <a16:creationId xmlns:a16="http://schemas.microsoft.com/office/drawing/2014/main" id="{D0537A67-1B6E-48FD-95D3-D25CA5728F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2625" y="12239625"/>
          <a:ext cx="4167505" cy="905510"/>
        </a:xfrm>
        <a:prstGeom prst="rect">
          <a:avLst/>
        </a:prstGeom>
      </xdr:spPr>
    </xdr:pic>
    <xdr:clientData/>
  </xdr:twoCellAnchor>
  <xdr:twoCellAnchor editAs="oneCell">
    <xdr:from>
      <xdr:col>0</xdr:col>
      <xdr:colOff>1390650</xdr:colOff>
      <xdr:row>62</xdr:row>
      <xdr:rowOff>28575</xdr:rowOff>
    </xdr:from>
    <xdr:to>
      <xdr:col>0</xdr:col>
      <xdr:colOff>7151370</xdr:colOff>
      <xdr:row>83</xdr:row>
      <xdr:rowOff>6985</xdr:rowOff>
    </xdr:to>
    <xdr:pic>
      <xdr:nvPicPr>
        <xdr:cNvPr id="4" name="Image 3" descr="Une image contenant texte, capture d’écran, ligne, Tracé&#10;&#10;Description générée automatiquement">
          <a:extLst>
            <a:ext uri="{FF2B5EF4-FFF2-40B4-BE49-F238E27FC236}">
              <a16:creationId xmlns:a16="http://schemas.microsoft.com/office/drawing/2014/main" id="{51DC06EE-CA60-4B32-A877-F02E2701EC17}"/>
            </a:ext>
          </a:extLst>
        </xdr:cNvPr>
        <xdr:cNvPicPr>
          <a:picLocks noChangeAspect="1"/>
        </xdr:cNvPicPr>
      </xdr:nvPicPr>
      <xdr:blipFill>
        <a:blip xmlns:r="http://schemas.openxmlformats.org/officeDocument/2006/relationships" r:embed="rId2"/>
        <a:stretch>
          <a:fillRect/>
        </a:stretch>
      </xdr:blipFill>
      <xdr:spPr>
        <a:xfrm>
          <a:off x="1390650" y="19021425"/>
          <a:ext cx="5760720" cy="3378835"/>
        </a:xfrm>
        <a:prstGeom prst="rect">
          <a:avLst/>
        </a:prstGeom>
      </xdr:spPr>
    </xdr:pic>
    <xdr:clientData/>
  </xdr:twoCellAnchor>
  <xdr:twoCellAnchor editAs="oneCell">
    <xdr:from>
      <xdr:col>0</xdr:col>
      <xdr:colOff>1164949</xdr:colOff>
      <xdr:row>86</xdr:row>
      <xdr:rowOff>70402</xdr:rowOff>
    </xdr:from>
    <xdr:to>
      <xdr:col>0</xdr:col>
      <xdr:colOff>6925669</xdr:colOff>
      <xdr:row>99</xdr:row>
      <xdr:rowOff>147153</xdr:rowOff>
    </xdr:to>
    <xdr:pic>
      <xdr:nvPicPr>
        <xdr:cNvPr id="5" name="Image 4" descr="Une image contenant texte, capture d’écran, Police, nombre&#10;&#10;Description générée automatiquement">
          <a:extLst>
            <a:ext uri="{FF2B5EF4-FFF2-40B4-BE49-F238E27FC236}">
              <a16:creationId xmlns:a16="http://schemas.microsoft.com/office/drawing/2014/main" id="{E6AB2F8E-810D-4964-B7BB-22ECEC8B829D}"/>
            </a:ext>
          </a:extLst>
        </xdr:cNvPr>
        <xdr:cNvPicPr>
          <a:picLocks noChangeAspect="1"/>
        </xdr:cNvPicPr>
      </xdr:nvPicPr>
      <xdr:blipFill>
        <a:blip xmlns:r="http://schemas.openxmlformats.org/officeDocument/2006/relationships" r:embed="rId3"/>
        <a:stretch>
          <a:fillRect/>
        </a:stretch>
      </xdr:blipFill>
      <xdr:spPr>
        <a:xfrm>
          <a:off x="1164949" y="22773032"/>
          <a:ext cx="5760720" cy="2230230"/>
        </a:xfrm>
        <a:prstGeom prst="rect">
          <a:avLst/>
        </a:prstGeom>
      </xdr:spPr>
    </xdr:pic>
    <xdr:clientData/>
  </xdr:twoCellAnchor>
  <xdr:twoCellAnchor editAs="oneCell">
    <xdr:from>
      <xdr:col>0</xdr:col>
      <xdr:colOff>1366630</xdr:colOff>
      <xdr:row>18</xdr:row>
      <xdr:rowOff>157941</xdr:rowOff>
    </xdr:from>
    <xdr:to>
      <xdr:col>0</xdr:col>
      <xdr:colOff>6206970</xdr:colOff>
      <xdr:row>43</xdr:row>
      <xdr:rowOff>154787</xdr:rowOff>
    </xdr:to>
    <xdr:pic>
      <xdr:nvPicPr>
        <xdr:cNvPr id="8" name="Image 7">
          <a:extLst>
            <a:ext uri="{FF2B5EF4-FFF2-40B4-BE49-F238E27FC236}">
              <a16:creationId xmlns:a16="http://schemas.microsoft.com/office/drawing/2014/main" id="{3F028EEE-A2D6-8534-1922-00C7740C2BB1}"/>
            </a:ext>
          </a:extLst>
        </xdr:cNvPr>
        <xdr:cNvPicPr>
          <a:picLocks noChangeAspect="1"/>
        </xdr:cNvPicPr>
      </xdr:nvPicPr>
      <xdr:blipFill>
        <a:blip xmlns:r="http://schemas.openxmlformats.org/officeDocument/2006/relationships" r:embed="rId4"/>
        <a:stretch>
          <a:fillRect/>
        </a:stretch>
      </xdr:blipFill>
      <xdr:spPr>
        <a:xfrm>
          <a:off x="1366630" y="6195963"/>
          <a:ext cx="4840340" cy="4138150"/>
        </a:xfrm>
        <a:prstGeom prst="rect">
          <a:avLst/>
        </a:prstGeom>
      </xdr:spPr>
    </xdr:pic>
    <xdr:clientData/>
  </xdr:twoCellAnchor>
  <xdr:twoCellAnchor editAs="oneCell">
    <xdr:from>
      <xdr:col>0</xdr:col>
      <xdr:colOff>298175</xdr:colOff>
      <xdr:row>130</xdr:row>
      <xdr:rowOff>115957</xdr:rowOff>
    </xdr:from>
    <xdr:to>
      <xdr:col>0</xdr:col>
      <xdr:colOff>4797413</xdr:colOff>
      <xdr:row>141</xdr:row>
      <xdr:rowOff>159321</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5"/>
        <a:stretch>
          <a:fillRect/>
        </a:stretch>
      </xdr:blipFill>
      <xdr:spPr>
        <a:xfrm>
          <a:off x="298175" y="35341892"/>
          <a:ext cx="4499238" cy="1865538"/>
        </a:xfrm>
        <a:prstGeom prst="rect">
          <a:avLst/>
        </a:prstGeom>
      </xdr:spPr>
    </xdr:pic>
    <xdr:clientData/>
  </xdr:twoCellAnchor>
  <xdr:twoCellAnchor>
    <xdr:from>
      <xdr:col>0</xdr:col>
      <xdr:colOff>8282</xdr:colOff>
      <xdr:row>144</xdr:row>
      <xdr:rowOff>107673</xdr:rowOff>
    </xdr:from>
    <xdr:to>
      <xdr:col>0</xdr:col>
      <xdr:colOff>5769002</xdr:colOff>
      <xdr:row>156</xdr:row>
      <xdr:rowOff>147012</xdr:rowOff>
    </xdr:to>
    <xdr:grpSp>
      <xdr:nvGrpSpPr>
        <xdr:cNvPr id="20" name="Groupe 19">
          <a:extLst>
            <a:ext uri="{FF2B5EF4-FFF2-40B4-BE49-F238E27FC236}">
              <a16:creationId xmlns:a16="http://schemas.microsoft.com/office/drawing/2014/main" id="{00000000-0008-0000-0300-000014000000}"/>
            </a:ext>
          </a:extLst>
        </xdr:cNvPr>
        <xdr:cNvGrpSpPr/>
      </xdr:nvGrpSpPr>
      <xdr:grpSpPr>
        <a:xfrm>
          <a:off x="8282" y="37020499"/>
          <a:ext cx="5760720" cy="2027165"/>
          <a:chOff x="5937504" y="2972507"/>
          <a:chExt cx="5760720" cy="2027165"/>
        </a:xfrm>
      </xdr:grpSpPr>
      <xdr:pic>
        <xdr:nvPicPr>
          <xdr:cNvPr id="21" name="Image 20" descr="Une image contenant texte, capture d’écran, Police, ligne&#10;&#10;Description générée automatiquement">
            <a:extLst>
              <a:ext uri="{FF2B5EF4-FFF2-40B4-BE49-F238E27FC236}">
                <a16:creationId xmlns:a16="http://schemas.microsoft.com/office/drawing/2014/main" id="{B6FAE70D-8342-4744-833A-F15F1E5ECC4B}"/>
              </a:ext>
            </a:extLst>
          </xdr:cNvPr>
          <xdr:cNvPicPr>
            <a:picLocks noChangeAspect="1"/>
          </xdr:cNvPicPr>
        </xdr:nvPicPr>
        <xdr:blipFill>
          <a:blip xmlns:r="http://schemas.openxmlformats.org/officeDocument/2006/relationships" r:embed="rId6"/>
          <a:stretch>
            <a:fillRect/>
          </a:stretch>
        </xdr:blipFill>
        <xdr:spPr>
          <a:xfrm>
            <a:off x="5937504" y="3047047"/>
            <a:ext cx="5760720" cy="1952625"/>
          </a:xfrm>
          <a:prstGeom prst="rect">
            <a:avLst/>
          </a:prstGeom>
        </xdr:spPr>
      </xdr:pic>
      <xdr:sp macro="" textlink="">
        <xdr:nvSpPr>
          <xdr:cNvPr id="22" name="ZoneTexte 14">
            <a:extLst>
              <a:ext uri="{FF2B5EF4-FFF2-40B4-BE49-F238E27FC236}">
                <a16:creationId xmlns:a16="http://schemas.microsoft.com/office/drawing/2014/main" id="{00000000-0008-0000-0300-000016000000}"/>
              </a:ext>
            </a:extLst>
          </xdr:cNvPr>
          <xdr:cNvSpPr txBox="1"/>
        </xdr:nvSpPr>
        <xdr:spPr>
          <a:xfrm>
            <a:off x="8708134" y="2972507"/>
            <a:ext cx="1981201" cy="261610"/>
          </a:xfrm>
          <a:prstGeom prst="rect">
            <a:avLst/>
          </a:prstGeom>
          <a:solidFill>
            <a:schemeClr val="bg1"/>
          </a:solidFill>
          <a:ln>
            <a:noFill/>
          </a:ln>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100">
                <a:latin typeface="Times New Roman" panose="02020603050405020304" pitchFamily="18" charset="0"/>
                <a:cs typeface="Times New Roman" panose="02020603050405020304" pitchFamily="18" charset="0"/>
              </a:rPr>
              <a:t>Cut off date (1</a:t>
            </a:r>
            <a:r>
              <a:rPr lang="fr-FR" sz="1100" baseline="30000">
                <a:latin typeface="Times New Roman" panose="02020603050405020304" pitchFamily="18" charset="0"/>
                <a:cs typeface="Times New Roman" panose="02020603050405020304" pitchFamily="18" charset="0"/>
              </a:rPr>
              <a:t>st</a:t>
            </a:r>
            <a:r>
              <a:rPr lang="fr-FR" sz="1100">
                <a:latin typeface="Times New Roman" panose="02020603050405020304" pitchFamily="18" charset="0"/>
                <a:cs typeface="Times New Roman" panose="02020603050405020304" pitchFamily="18" charset="0"/>
              </a:rPr>
              <a:t> jan. 2021)</a:t>
            </a:r>
          </a:p>
        </xdr:txBody>
      </xdr:sp>
      <xdr:sp macro="" textlink="">
        <xdr:nvSpPr>
          <xdr:cNvPr id="23" name="ZoneTexte 15">
            <a:extLst>
              <a:ext uri="{FF2B5EF4-FFF2-40B4-BE49-F238E27FC236}">
                <a16:creationId xmlns:a16="http://schemas.microsoft.com/office/drawing/2014/main" id="{00000000-0008-0000-0300-000017000000}"/>
              </a:ext>
            </a:extLst>
          </xdr:cNvPr>
          <xdr:cNvSpPr txBox="1"/>
        </xdr:nvSpPr>
        <xdr:spPr>
          <a:xfrm>
            <a:off x="7150605" y="4069079"/>
            <a:ext cx="1554480" cy="261610"/>
          </a:xfrm>
          <a:prstGeom prst="rect">
            <a:avLst/>
          </a:prstGeom>
          <a:solidFill>
            <a:schemeClr val="bg1"/>
          </a:solidFill>
          <a:ln>
            <a:noFill/>
          </a:ln>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100">
                <a:latin typeface="Times New Roman" panose="02020603050405020304" pitchFamily="18" charset="0"/>
                <a:cs typeface="Times New Roman" panose="02020603050405020304" pitchFamily="18" charset="0"/>
              </a:rPr>
              <a:t>Previous unknown</a:t>
            </a:r>
          </a:p>
        </xdr:txBody>
      </xdr:sp>
      <xdr:sp macro="" textlink="">
        <xdr:nvSpPr>
          <xdr:cNvPr id="24" name="ZoneTexte 16">
            <a:extLst>
              <a:ext uri="{FF2B5EF4-FFF2-40B4-BE49-F238E27FC236}">
                <a16:creationId xmlns:a16="http://schemas.microsoft.com/office/drawing/2014/main" id="{00000000-0008-0000-0300-000018000000}"/>
              </a:ext>
            </a:extLst>
          </xdr:cNvPr>
          <xdr:cNvSpPr txBox="1"/>
        </xdr:nvSpPr>
        <xdr:spPr>
          <a:xfrm>
            <a:off x="8988742" y="4069079"/>
            <a:ext cx="2011490" cy="430887"/>
          </a:xfrm>
          <a:prstGeom prst="rect">
            <a:avLst/>
          </a:prstGeom>
          <a:solidFill>
            <a:schemeClr val="bg1"/>
          </a:solidFill>
          <a:ln>
            <a:noFill/>
          </a:ln>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fr-FR" sz="1100">
                <a:latin typeface="Times New Roman" panose="02020603050405020304" pitchFamily="18" charset="0"/>
                <a:cs typeface="Times New Roman" panose="02020603050405020304" pitchFamily="18" charset="0"/>
              </a:rPr>
              <a:t>Soya that has not led to deforestation</a:t>
            </a:r>
          </a:p>
        </xdr:txBody>
      </xdr:sp>
    </xdr:grpSp>
    <xdr:clientData/>
  </xdr:twoCellAnchor>
  <xdr:twoCellAnchor editAs="oneCell">
    <xdr:from>
      <xdr:col>0</xdr:col>
      <xdr:colOff>1162050</xdr:colOff>
      <xdr:row>158</xdr:row>
      <xdr:rowOff>95250</xdr:rowOff>
    </xdr:from>
    <xdr:to>
      <xdr:col>0</xdr:col>
      <xdr:colOff>5734050</xdr:colOff>
      <xdr:row>175</xdr:row>
      <xdr:rowOff>85725</xdr:rowOff>
    </xdr:to>
    <xdr:pic>
      <xdr:nvPicPr>
        <xdr:cNvPr id="6" name="Image 5">
          <a:extLst>
            <a:ext uri="{FF2B5EF4-FFF2-40B4-BE49-F238E27FC236}">
              <a16:creationId xmlns:a16="http://schemas.microsoft.com/office/drawing/2014/main" id="{9AFD68A6-F524-85A3-2FB6-1BF1EC86187C}"/>
            </a:ext>
            <a:ext uri="{147F2762-F138-4A5C-976F-8EAC2B608ADB}">
              <a16:predDERef xmlns:a16="http://schemas.microsoft.com/office/drawing/2014/main" pred="{00000000-0008-0000-0300-000014000000}"/>
            </a:ext>
          </a:extLst>
        </xdr:cNvPr>
        <xdr:cNvPicPr>
          <a:picLocks noChangeAspect="1"/>
        </xdr:cNvPicPr>
      </xdr:nvPicPr>
      <xdr:blipFill>
        <a:blip xmlns:r="http://schemas.openxmlformats.org/officeDocument/2006/relationships" r:embed="rId7"/>
        <a:stretch>
          <a:fillRect/>
        </a:stretch>
      </xdr:blipFill>
      <xdr:spPr>
        <a:xfrm>
          <a:off x="1162050" y="39452550"/>
          <a:ext cx="4572000" cy="27432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topLeftCell="A7" workbookViewId="0">
      <selection activeCell="F42" sqref="F42"/>
    </sheetView>
  </sheetViews>
  <sheetFormatPr baseColWidth="10" defaultColWidth="11.453125" defaultRowHeight="12.5" x14ac:dyDescent="0.25"/>
  <cols>
    <col min="1" max="16384" width="11.453125" style="4"/>
  </cols>
  <sheetData>
    <row r="1" spans="1:15" x14ac:dyDescent="0.25">
      <c r="A1" s="20"/>
      <c r="O1" s="9" t="s">
        <v>0</v>
      </c>
    </row>
    <row r="2" spans="1:15" x14ac:dyDescent="0.25">
      <c r="H2" s="21" t="s">
        <v>0</v>
      </c>
      <c r="O2" s="9" t="s">
        <v>1</v>
      </c>
    </row>
    <row r="3" spans="1:15" x14ac:dyDescent="0.25">
      <c r="A3"/>
    </row>
    <row r="4" spans="1:15" x14ac:dyDescent="0.25">
      <c r="H4" s="10"/>
    </row>
    <row r="11" spans="1:15" ht="58.5" customHeight="1" x14ac:dyDescent="0.55000000000000004">
      <c r="B11" s="85" t="str">
        <f>IF(H2="Français","Bienvenue sur la base de données ECOALIM des ACV des matières premières de l'alimentation animale","Welcome on the data base ECOALIM : LCA data of feedstuffs for animal feed")</f>
        <v>Bienvenue sur la base de données ECOALIM des ACV des matières premières de l'alimentation animale</v>
      </c>
      <c r="C11" s="86"/>
      <c r="D11" s="86"/>
      <c r="E11" s="86"/>
      <c r="F11" s="86"/>
      <c r="G11" s="86"/>
      <c r="H11" s="86"/>
      <c r="I11" s="86"/>
      <c r="J11" s="86"/>
      <c r="K11" s="86"/>
      <c r="L11" s="86"/>
      <c r="M11" s="86"/>
    </row>
    <row r="12" spans="1:15" ht="13" x14ac:dyDescent="0.3">
      <c r="F12" s="5" t="s">
        <v>2</v>
      </c>
      <c r="G12" s="69" t="s">
        <v>3</v>
      </c>
    </row>
    <row r="13" spans="1:15" x14ac:dyDescent="0.25">
      <c r="E13" s="61"/>
      <c r="F13" s="5"/>
    </row>
    <row r="14" spans="1:15" ht="17.5" x14ac:dyDescent="0.35">
      <c r="B14" s="6"/>
    </row>
    <row r="15" spans="1:15" ht="15.5" x14ac:dyDescent="0.35">
      <c r="B15" s="7" t="str">
        <f>IF(H2="Français","Ce travail a été initialement réalisé dans le cadre du RMT Elevages et Environnement avec le soutien financié du CASDAR et de l'ADEME. 
Aujourd'hui, il constitue la partie nutrition animale de la base de donnée Agribalyse","This work has been carried out initialy by the national French network Livestock and Environment with the financial support of CASDAR and ADEME.Now, ECOALIM is the animal nutrition part of the french national database Agribalyse")</f>
        <v>Ce travail a été initialement réalisé dans le cadre du RMT Elevages et Environnement avec le soutien financié du CASDAR et de l'ADEME. 
Aujourd'hui, il constitue la partie nutrition animale de la base de donnée Agribalyse</v>
      </c>
    </row>
    <row r="16" spans="1:15" ht="15.5" x14ac:dyDescent="0.35">
      <c r="B16" s="8"/>
    </row>
    <row r="18" spans="2:9" x14ac:dyDescent="0.25">
      <c r="B18" s="5" t="str">
        <f>IF(H2="Français","Partenraires","Partners")</f>
        <v>Partenraires</v>
      </c>
      <c r="I18" s="5" t="str">
        <f>IF(H2="Français","Financeurs","Funding")</f>
        <v>Financeurs</v>
      </c>
    </row>
    <row r="19" spans="2:9" x14ac:dyDescent="0.25">
      <c r="B19" s="11"/>
      <c r="C19" s="11"/>
    </row>
    <row r="20" spans="2:9" x14ac:dyDescent="0.25">
      <c r="B20" s="11"/>
      <c r="C20" s="11"/>
    </row>
    <row r="21" spans="2:9" x14ac:dyDescent="0.25">
      <c r="B21" s="11"/>
      <c r="C21" s="11"/>
    </row>
    <row r="22" spans="2:9" x14ac:dyDescent="0.25">
      <c r="B22" s="11"/>
      <c r="C22" s="11"/>
    </row>
    <row r="35" spans="2:2" x14ac:dyDescent="0.25">
      <c r="B35" s="5" t="s">
        <v>4</v>
      </c>
    </row>
  </sheetData>
  <mergeCells count="1">
    <mergeCell ref="B11:M11"/>
  </mergeCells>
  <dataValidations count="1">
    <dataValidation type="list" allowBlank="1" showInputMessage="1" showErrorMessage="1" sqref="H2">
      <formula1>$O$1:$O$2</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2"/>
  <sheetViews>
    <sheetView topLeftCell="A16" workbookViewId="0">
      <selection activeCell="B12" sqref="B12:I12"/>
    </sheetView>
  </sheetViews>
  <sheetFormatPr baseColWidth="10" defaultColWidth="11.453125" defaultRowHeight="12.5" x14ac:dyDescent="0.25"/>
  <cols>
    <col min="1" max="1" width="3.81640625" style="11" customWidth="1"/>
    <col min="2" max="2" width="24.1796875" style="11" customWidth="1"/>
    <col min="3" max="3" width="14.26953125" style="11" customWidth="1"/>
    <col min="4" max="4" width="28.1796875" style="11" customWidth="1"/>
    <col min="5" max="5" width="17" style="11" customWidth="1"/>
    <col min="6" max="6" width="14.26953125" style="11" customWidth="1"/>
    <col min="7" max="7" width="16.453125" style="11" customWidth="1"/>
    <col min="8" max="8" width="16.1796875" style="11" customWidth="1"/>
    <col min="9" max="9" width="29.1796875" style="11" customWidth="1"/>
    <col min="10" max="10" width="15.1796875" style="11" customWidth="1"/>
    <col min="11" max="11" width="15.81640625" style="11" customWidth="1"/>
    <col min="12" max="12" width="16.26953125" style="11" customWidth="1"/>
    <col min="13" max="13" width="17.54296875" style="11" customWidth="1"/>
    <col min="14" max="14" width="14.81640625" style="11" customWidth="1"/>
    <col min="15" max="15" width="16" style="11" customWidth="1"/>
    <col min="16" max="17" width="13.26953125" style="11" customWidth="1"/>
    <col min="18" max="18" width="22.54296875" style="11" customWidth="1"/>
    <col min="19" max="16384" width="11.453125" style="11"/>
  </cols>
  <sheetData>
    <row r="1" spans="2:13" ht="13" thickBot="1" x14ac:dyDescent="0.3"/>
    <row r="2" spans="2:13" ht="14.5" x14ac:dyDescent="0.25">
      <c r="B2" s="87" t="str">
        <f>IF(Accueil!H2="français","La base de données ECOALIM regroupe des valeurs d’impacts environnementaux de matières premières entrant ou pouvant entrer dans l’alimentation animale."," The ECOALIM database includes values of environmental impacts of feed ingredients currently or possibly used in animal feed.")</f>
        <v>La base de données ECOALIM regroupe des valeurs d’impacts environnementaux de matières premières entrant ou pouvant entrer dans l’alimentation animale.</v>
      </c>
      <c r="C2" s="88"/>
      <c r="D2" s="88"/>
      <c r="E2" s="88"/>
      <c r="F2" s="88"/>
      <c r="G2" s="88"/>
      <c r="H2" s="88"/>
      <c r="I2" s="89"/>
      <c r="J2" s="28"/>
      <c r="K2" s="28"/>
      <c r="L2" s="28"/>
      <c r="M2" s="28"/>
    </row>
    <row r="3" spans="2:13" ht="14.5" x14ac:dyDescent="0.25">
      <c r="B3" s="90" t="str">
        <f>IF(Accueil!H2="français","Elle est destinée aux professionnels de la nutrition animale et permet une prise en compte de critères environnementaux dans l’étape de formulation des aliments du bétail pour : ","It is intended for animal nutrition companies and allows inclusion of environmental criteria in the formulation stage of feed to :")</f>
        <v xml:space="preserve">Elle est destinée aux professionnels de la nutrition animale et permet une prise en compte de critères environnementaux dans l’étape de formulation des aliments du bétail pour : </v>
      </c>
      <c r="C3" s="91"/>
      <c r="D3" s="91"/>
      <c r="E3" s="91"/>
      <c r="F3" s="91"/>
      <c r="G3" s="91"/>
      <c r="H3" s="91"/>
      <c r="I3" s="92"/>
    </row>
    <row r="4" spans="2:13" ht="14.5" x14ac:dyDescent="0.25">
      <c r="B4" s="30" t="str">
        <f>IF(Accueil!H2="français","-          Evaluer l’impact environnemental de formulations :","- Assess the environmental impact of formulations for :")</f>
        <v>-          Evaluer l’impact environnemental de formulations :</v>
      </c>
      <c r="C4" s="31"/>
      <c r="D4" s="31"/>
      <c r="E4" s="31"/>
      <c r="F4" s="31"/>
      <c r="G4" s="31"/>
      <c r="H4" s="31"/>
      <c r="I4" s="32"/>
    </row>
    <row r="5" spans="2:13" ht="14.5" x14ac:dyDescent="0.25">
      <c r="B5" s="33" t="str">
        <f>IF(Accueil!H2="français","o   formulations complètes avec prise en compte des différents ingrédients (matières premières agricoles brutes ou transformées, produits industriels)","o Complete formulations taking into account the different ingredients (raw or processed agricultural commodities, industrial products)")</f>
        <v>o   formulations complètes avec prise en compte des différents ingrédients (matières premières agricoles brutes ou transformées, produits industriels)</v>
      </c>
      <c r="C5" s="31"/>
      <c r="D5" s="31"/>
      <c r="E5" s="31"/>
      <c r="F5" s="31"/>
      <c r="G5" s="31"/>
      <c r="H5" s="31"/>
      <c r="I5" s="32"/>
    </row>
    <row r="6" spans="2:13" ht="14.5" x14ac:dyDescent="0.25">
      <c r="B6" s="33" t="str">
        <f>IF(Accueil!H2="français","o   formules actuelles ou formulations innovantes avec mobilisation de matières premières émergentes,","o Current formulas or innovative formulations with mobilization emerging raw materials,")</f>
        <v>o   formules actuelles ou formulations innovantes avec mobilisation de matières premières émergentes,</v>
      </c>
      <c r="C6" s="31"/>
      <c r="D6" s="31"/>
      <c r="E6" s="31"/>
      <c r="F6" s="31"/>
      <c r="G6" s="31"/>
      <c r="H6" s="31"/>
      <c r="I6" s="32"/>
    </row>
    <row r="7" spans="2:13" ht="14.5" x14ac:dyDescent="0.25">
      <c r="B7" s="33" t="str">
        <f>IF(Accueil!H2="français","o   des aliments formulés en usine d’aliments ou au niveau d’atelier de fabrication à la ferme (données céréales sortie champ).","o Food formulated feed mill or at workshop on the farm (cereal field output data).")</f>
        <v>o   des aliments formulés en usine d’aliments ou au niveau d’atelier de fabrication à la ferme (données céréales sortie champ).</v>
      </c>
      <c r="C7" s="31"/>
      <c r="D7" s="31"/>
      <c r="E7" s="31"/>
      <c r="F7" s="31"/>
      <c r="G7" s="31"/>
      <c r="H7" s="31"/>
      <c r="I7" s="32"/>
    </row>
    <row r="8" spans="2:13" ht="14.5" x14ac:dyDescent="0.25">
      <c r="B8" s="30" t="str">
        <f>IF(Accueil!H2="français","-          Optimiser la formulation en prenant en compte des critères environnementaux.","- Optimize the formulation by taking into account environmental criteria.")</f>
        <v>-          Optimiser la formulation en prenant en compte des critères environnementaux.</v>
      </c>
      <c r="C8" s="31"/>
      <c r="D8" s="31"/>
      <c r="E8" s="31"/>
      <c r="F8" s="31"/>
      <c r="G8" s="31"/>
      <c r="H8" s="31"/>
      <c r="I8" s="32"/>
    </row>
    <row r="9" spans="2:13" ht="14.5" x14ac:dyDescent="0.25">
      <c r="B9" s="30"/>
      <c r="C9" s="31"/>
      <c r="D9" s="31"/>
      <c r="E9" s="31"/>
      <c r="F9" s="31"/>
      <c r="G9" s="31"/>
      <c r="H9" s="31"/>
      <c r="I9" s="32"/>
    </row>
    <row r="10" spans="2:13" ht="14.5" x14ac:dyDescent="0.25">
      <c r="B10" s="93" t="str">
        <f>IF(Accueil!H2="français","Ces travaux s’insèrent dans le programme AGRIBALYSE, menés par le GIS REVALIM, qui fournit des références environnementales pour les produits agricoles et alimentaires français.","This work is part of the AGRIBALYSE program, carried out by the GIS REVALIM, which provides environmental references for French agricultural and food products.")</f>
        <v>Ces travaux s’insèrent dans le programme AGRIBALYSE, menés par le GIS REVALIM, qui fournit des références environnementales pour les produits agricoles et alimentaires français.</v>
      </c>
      <c r="C10" s="94"/>
      <c r="D10" s="94"/>
      <c r="E10" s="94"/>
      <c r="F10" s="94"/>
      <c r="G10" s="94"/>
      <c r="H10" s="94"/>
      <c r="I10" s="95"/>
    </row>
    <row r="11" spans="2:13" ht="14.5" x14ac:dyDescent="0.25">
      <c r="B11" s="96" t="str">
        <f>IF(Accueil!H2="français","Ecoalim constitue le volet nutrition animale de la base Agribalyse. Les mises à jour de la base de données ECOALIM suivent donc les mises à jour de la base de données AGRIBALYSE.","Ecoalim is the animal nutrition component of the Agribalyse database. Updates to the ECOALIM database therefore follow updates to the AGRIBALYSE database.")</f>
        <v>Ecoalim constitue le volet nutrition animale de la base Agribalyse. Les mises à jour de la base de données ECOALIM suivent donc les mises à jour de la base de données AGRIBALYSE.</v>
      </c>
      <c r="C11" s="97"/>
      <c r="D11" s="97"/>
      <c r="E11" s="97"/>
      <c r="F11" s="97"/>
      <c r="G11" s="97"/>
      <c r="H11" s="97"/>
      <c r="I11" s="98"/>
    </row>
    <row r="12" spans="2:13" ht="14.5" x14ac:dyDescent="0.25">
      <c r="B12" s="96" t="str">
        <f>IF(Accueil!H2="français","Pour suivre les mises à jour et en savoir plus sur l'accessibilité des données, se référer au site AGRIBALYSE : www.agribalyse.fr ","To follow updates and find out more about data accessibility, refer to the AGRIBALYSE website: www.agribalyse.fr")</f>
        <v xml:space="preserve">Pour suivre les mises à jour et en savoir plus sur l'accessibilité des données, se référer au site AGRIBALYSE : www.agribalyse.fr </v>
      </c>
      <c r="C12" s="97"/>
      <c r="D12" s="97"/>
      <c r="E12" s="97"/>
      <c r="F12" s="97"/>
      <c r="G12" s="97"/>
      <c r="H12" s="97"/>
      <c r="I12" s="98"/>
    </row>
    <row r="13" spans="2:13" ht="14.5" x14ac:dyDescent="0.25">
      <c r="B13" s="34"/>
      <c r="C13" s="35"/>
      <c r="D13" s="35"/>
      <c r="E13" s="35"/>
      <c r="F13" s="35"/>
      <c r="G13" s="35"/>
      <c r="H13" s="35"/>
      <c r="I13" s="36"/>
    </row>
    <row r="14" spans="2:13" ht="14.5" x14ac:dyDescent="0.25">
      <c r="B14" s="43" t="str">
        <f>IF(Accueil!H2="français","Des différences importantes d'impact peuvent être observées entre les versions 8 et 9 d'ECOALIM.","Significant differences in impact categories can be observed between versions 7 and 8 of ECOALIM .")</f>
        <v>Des différences importantes d'impact peuvent être observées entre les versions 8 et 9 d'ECOALIM.</v>
      </c>
      <c r="C14" s="37"/>
      <c r="D14" s="37"/>
      <c r="E14" s="37"/>
      <c r="F14" s="37"/>
      <c r="G14" s="37"/>
      <c r="H14" s="37"/>
      <c r="I14" s="38"/>
    </row>
    <row r="15" spans="2:13" ht="15" thickBot="1" x14ac:dyDescent="0.3">
      <c r="B15" s="39" t="str">
        <f>IF(Accueil!H2="français","Ces différences sont en lien avec des mises à jour de méthodes de calcul et de données sous-jacentes.","These differences are related to updates of calculation methods and underlying data.")</f>
        <v>Ces différences sont en lien avec des mises à jour de méthodes de calcul et de données sous-jacentes.</v>
      </c>
      <c r="C15" s="40"/>
      <c r="D15" s="40"/>
      <c r="E15" s="40"/>
      <c r="F15" s="40"/>
      <c r="G15" s="40"/>
      <c r="H15" s="40"/>
      <c r="I15" s="41"/>
    </row>
    <row r="17" spans="1:38" ht="14.5" x14ac:dyDescent="0.25">
      <c r="B17" s="28" t="s">
        <v>5</v>
      </c>
    </row>
    <row r="18" spans="1:38" x14ac:dyDescent="0.25">
      <c r="B18" s="11" t="str">
        <f>IF(Accueil!H2="français","1 - Organisation du fichier ECOALIM","1 - Organization of the ECOALIM file")</f>
        <v>1 - Organisation du fichier ECOALIM</v>
      </c>
    </row>
    <row r="19" spans="1:38" x14ac:dyDescent="0.25">
      <c r="B19" s="11" t="str">
        <f>IF(Accueil!H2="français","2 - Présentation des colonnes de la base de données ECOALIM","2 - Presentation of the columns of the ECOALIM database")</f>
        <v>2 - Présentation des colonnes de la base de données ECOALIM</v>
      </c>
    </row>
    <row r="20" spans="1:38" x14ac:dyDescent="0.25">
      <c r="B20" s="11" t="s">
        <v>6</v>
      </c>
    </row>
    <row r="21" spans="1:38" ht="14.5" x14ac:dyDescent="0.25">
      <c r="B21" s="12"/>
    </row>
    <row r="22" spans="1:38" ht="14.5" x14ac:dyDescent="0.25">
      <c r="A22" s="103"/>
      <c r="B22" s="42" t="str">
        <f>IF(Accueil!H2="français","Organisation du fichier ECOALIM : Ce fichier comporte plusieurs onglet :","Organization of the ECOALIM file : This file has several tabs:")</f>
        <v>Organisation du fichier ECOALIM : Ce fichier comporte plusieurs onglet :</v>
      </c>
      <c r="C22" s="5"/>
      <c r="D22" s="5"/>
      <c r="E22" s="5"/>
      <c r="F22" s="5"/>
      <c r="G22" s="5"/>
      <c r="H22" s="5"/>
      <c r="I22" s="5"/>
    </row>
    <row r="23" spans="1:38" ht="14.5" x14ac:dyDescent="0.35">
      <c r="A23" s="103"/>
      <c r="B23" s="29" t="s">
        <v>7</v>
      </c>
      <c r="C23" s="29" t="s">
        <v>8</v>
      </c>
      <c r="D23" s="21"/>
      <c r="E23" s="21"/>
      <c r="F23" s="21"/>
      <c r="G23" s="21"/>
      <c r="H23" s="21"/>
      <c r="I23" s="21"/>
    </row>
    <row r="24" spans="1:38" ht="14.5" x14ac:dyDescent="0.35">
      <c r="A24" s="103"/>
      <c r="B24" s="29" t="s">
        <v>9</v>
      </c>
      <c r="C24" s="29" t="str">
        <f>IF(Accueil!H2="français","=&gt; Base de données ECOALIM en français","=&gt; ECOALIM database in French")</f>
        <v>=&gt; Base de données ECOALIM en français</v>
      </c>
      <c r="D24" s="21"/>
      <c r="E24" s="21"/>
      <c r="F24" s="21"/>
      <c r="G24" s="21"/>
    </row>
    <row r="25" spans="1:38" ht="14.5" x14ac:dyDescent="0.35">
      <c r="A25" s="103"/>
      <c r="B25" s="29" t="s">
        <v>10</v>
      </c>
      <c r="C25" s="29" t="str">
        <f>IF(Accueil!H2="français","=&gt; Base de données ECOALIM en anglais","=&gt; ECOALIM database in English")</f>
        <v>=&gt; Base de données ECOALIM en anglais</v>
      </c>
      <c r="D25" s="21"/>
      <c r="E25" s="21"/>
      <c r="F25" s="21"/>
      <c r="G25" s="21"/>
    </row>
    <row r="26" spans="1:38" ht="14.5" x14ac:dyDescent="0.35">
      <c r="A26" s="103"/>
      <c r="B26" s="29" t="s">
        <v>11</v>
      </c>
      <c r="C26" s="29" t="str">
        <f>IF(Accueil!H2="français","=&gt; Correspondance entre les noms des inventaires dans ECOALIM et ceux dans Simapro","=&gt; Correspondence between the LCI names in ECOALIM and in Simapro")</f>
        <v>=&gt; Correspondance entre les noms des inventaires dans ECOALIM et ceux dans Simapro</v>
      </c>
      <c r="D26" s="21"/>
      <c r="E26" s="21"/>
      <c r="F26" s="21"/>
      <c r="G26" s="21"/>
    </row>
    <row r="27" spans="1:38" ht="14.5" x14ac:dyDescent="0.35">
      <c r="A27" s="103"/>
      <c r="B27" s="29" t="s">
        <v>12</v>
      </c>
      <c r="C27" s="29" t="str">
        <f>IF(Accueil!H2="français","=&gt; Evolution des matières premières contenues dans ECOALIM entre la version 7 et la version 8","=&gt; Evolution of Feedstuff ECOALIM between version 7 and version 8 ECOALIM")</f>
        <v>=&gt; Evolution des matières premières contenues dans ECOALIM entre la version 7 et la version 8</v>
      </c>
      <c r="D27" s="21"/>
      <c r="E27" s="21"/>
      <c r="F27" s="21"/>
      <c r="G27" s="21"/>
    </row>
    <row r="28" spans="1:38" ht="14.5" x14ac:dyDescent="0.35">
      <c r="A28" s="103"/>
      <c r="B28" s="29" t="s">
        <v>13</v>
      </c>
      <c r="C28" s="29" t="str">
        <f>IF(Accueil!H2="français","=&gt; Comparaison des indicateurs d'impacts entre la version 7 et la version 8","=&gt; Comparison of impact indicators between version 7 and version 8 ECOALIM")</f>
        <v>=&gt; Comparaison des indicateurs d'impacts entre la version 7 et la version 8</v>
      </c>
      <c r="D28" s="21"/>
      <c r="E28" s="21"/>
      <c r="F28" s="21"/>
      <c r="G28" s="21"/>
    </row>
    <row r="29" spans="1:38" ht="14.5" x14ac:dyDescent="0.25">
      <c r="A29" s="103"/>
      <c r="B29" s="12"/>
    </row>
    <row r="30" spans="1:38" ht="14.5" x14ac:dyDescent="0.25">
      <c r="B30" s="12"/>
    </row>
    <row r="31" spans="1:38" ht="14.5" x14ac:dyDescent="0.25">
      <c r="A31" s="103"/>
      <c r="B31" s="42" t="str">
        <f>IF(Accueil!H2="français","Présentation des colonnes de la base de données ECOALIM","Presentation of the columns of the ECOALIM database")</f>
        <v>Présentation des colonnes de la base de données ECOALIM</v>
      </c>
      <c r="C31" s="5"/>
      <c r="D31" s="5"/>
      <c r="E31" s="5"/>
      <c r="F31" s="5"/>
      <c r="G31" s="5"/>
      <c r="H31" s="5"/>
      <c r="I31" s="5"/>
    </row>
    <row r="32" spans="1:38" ht="14.5" x14ac:dyDescent="0.25">
      <c r="A32" s="103"/>
      <c r="B32" s="12"/>
      <c r="H32" s="105" t="str">
        <f>IF(Accueil!H2="français","Impacts ACV (par kg de matière première) - METHODE ECOALIM - indicateurs principaux","ECOALIM Method - Main impact categories")</f>
        <v>Impacts ACV (par kg de matière première) - METHODE ECOALIM - indicateurs principaux</v>
      </c>
      <c r="I32" s="105"/>
      <c r="J32" s="105"/>
      <c r="K32" s="105"/>
      <c r="L32" s="105"/>
      <c r="M32" s="105"/>
      <c r="N32" s="105" t="str">
        <f>IF(Accueil!H2="français","Méthode ECOALIM - Indicateurs complémentaires","ECOALIM Method - Additional impact categories")</f>
        <v>Méthode ECOALIM - Indicateurs complémentaires</v>
      </c>
      <c r="O32" s="105"/>
      <c r="P32" s="105"/>
      <c r="Q32" s="105"/>
      <c r="R32" s="106"/>
      <c r="S32" s="99" t="str">
        <f>IF(Accueil!M2="français","Impacts ACV (par kg de matière première)- METHODE EF3.1. Indicateurs identiques à ECOALIM : changement climatique, acidification, 3 eutrophisations","LCA impact (per kg of feedstuff) - EF3.1 method. Same indicators as ECOALIM : climate change, acidification, 3 eutrophications")</f>
        <v>LCA impact (per kg of feedstuff) - EF3.1 method. Same indicators as ECOALIM : climate change, acidification, 3 eutrophications</v>
      </c>
      <c r="T32" s="100"/>
      <c r="U32" s="100"/>
      <c r="V32" s="100"/>
      <c r="W32" s="100"/>
      <c r="X32" s="100"/>
      <c r="Y32" s="100"/>
      <c r="Z32" s="100"/>
      <c r="AA32" s="100"/>
      <c r="AB32" s="100"/>
      <c r="AC32" s="100"/>
      <c r="AD32" s="100"/>
      <c r="AE32" s="100"/>
      <c r="AF32" s="100"/>
      <c r="AG32" s="100"/>
      <c r="AH32" s="100"/>
      <c r="AI32" s="100"/>
      <c r="AJ32" s="100"/>
      <c r="AK32" s="100"/>
      <c r="AL32" s="101"/>
    </row>
    <row r="33" spans="1:38" ht="104" x14ac:dyDescent="0.25">
      <c r="A33" s="103"/>
      <c r="B33" s="1" t="str">
        <f>IF(Accueil!H2="français","Familles des matières premières destinées aux animaux d'élevage","Types of feedstuffs for livestock")</f>
        <v>Familles des matières premières destinées aux animaux d'élevage</v>
      </c>
      <c r="C33" s="2" t="str">
        <f>IF(Accueil!H2="français","Matières premières","Feedstuffs")</f>
        <v>Matières premières</v>
      </c>
      <c r="D33" s="2" t="str">
        <f>IF(Accueil!H2="français","Périmètre","Perimeter")</f>
        <v>Périmètre</v>
      </c>
      <c r="E33" s="2" t="str">
        <f>IF(Accueil!H2="français","Donnée moyenne ou déclinaison","Average data / subcategory")</f>
        <v>Donnée moyenne ou déclinaison</v>
      </c>
      <c r="F33" s="2" t="str">
        <f>IF(Accueil!H2="français","Pays de la production primaire de la MP brute","Country of production for the raw feedstuff")</f>
        <v>Pays de la production primaire de la MP brute</v>
      </c>
      <c r="G33" s="2" t="str">
        <f>IF(Accueil!H2="français","Pays de la transformation","Country of transformation for transformed feedstuff")</f>
        <v>Pays de la transformation</v>
      </c>
      <c r="H33" s="3" t="str">
        <f>IF(Accueil!$H$2="français","Consommation de Phosphore (kg P)","Phosphorous consumption (kg P)")</f>
        <v>Consommation de Phosphore (kg P)</v>
      </c>
      <c r="I33" s="3" t="str">
        <f>IF(Accueil!$H$2="français","Consommation d'énergie : non renouvelable fossile + nucléaire - CED 1.11 (MJ)","Cumulative energy demand : non renewable fossil+nuclear - CED 1.11 (MJ)")</f>
        <v>Consommation d'énergie : non renouvelable fossile + nucléaire - CED 1.11 (MJ)</v>
      </c>
      <c r="J33" s="3" t="str">
        <f>IF(Accueil!$H$2="français","Changement climatique - EF 3.1 (kg CO2 eq)","Climate change - EF 3.1 (kg CO2 eq)")</f>
        <v>Changement climatique - EF 3.1 (kg CO2 eq)</v>
      </c>
      <c r="K33" s="3" t="str">
        <f>IF(Accueil!$H$2="français","Acidification - EF3.1 (molc H+ eq)","Acidification - EF 3.1 (molc H+ eq)")</f>
        <v>Acidification - EF3.1 (molc H+ eq)</v>
      </c>
      <c r="L33" s="3" t="str">
        <f>IF(Accueil!$H$2="français","Eutrophisation - CML baseline (kg PO4---eq)","Eutrophication - CML baseline (kg PO4---eq)")</f>
        <v>Eutrophisation - CML baseline (kg PO4---eq)</v>
      </c>
      <c r="M33" s="3" t="str">
        <f>IF(Accueil!$H$2="français","Occupation du sol - CML non baseline (m2a)","Land competition - CML non baseline (m2a)")</f>
        <v>Occupation du sol - CML non baseline (m2a)</v>
      </c>
      <c r="N33" s="75" t="str">
        <f>IF(Accueil!$H$2="français","Eutrophisation terrestre - EF 3.1 (mol N eq)","Eutrophication, terrestrial - EF 3.1 (mol N eq)")</f>
        <v>Eutrophisation terrestre - EF 3.1 (mol N eq)</v>
      </c>
      <c r="O33" s="75" t="str">
        <f>IF(Accueil!$H$2="français","Eutrophisation d'eau douce - EF 3.1 (kg P eq)","Eutrophication, freshwater - EF 3.1 (kg P eq)")</f>
        <v>Eutrophisation d'eau douce - EF 3.1 (kg P eq)</v>
      </c>
      <c r="P33" s="75" t="str">
        <f>IF(Accueil!$H$2="français","Eutrophisation marine - EF 3.1 (kg N eq)","Eutrophication, marine - EF 3.1 (kg N eq)")</f>
        <v>Eutrophisation marine - EF 3.1 (kg N eq)</v>
      </c>
      <c r="Q33" s="75" t="str">
        <f>IF(Accueil!$H$2="français","Consommation d'énergie : totale - CED 1.11 (MJ)","Cumulative energy demand : total - CED 1.11 (MJ)")</f>
        <v>Consommation d'énergie : totale - CED 1.11 (MJ)</v>
      </c>
      <c r="R33" s="75" t="str">
        <f>IF(Accueil!$H$2="français","Consommation d'énergie : totale - CED 1.11 (MJ) - WITHOUT ENERGY GROSS CALORIFIC VALUE","Cumulative energy demand : total - CED 1.11 (MJ) - WITHOUT ENERGY GROSS CALORIFIC VALUE")</f>
        <v>Consommation d'énergie : totale - CED 1.11 (MJ) - WITHOUT ENERGY GROSS CALORIFIC VALUE</v>
      </c>
      <c r="S33" s="49" t="s">
        <v>14</v>
      </c>
      <c r="T33" s="49" t="s">
        <v>15</v>
      </c>
      <c r="U33" s="49" t="s">
        <v>16</v>
      </c>
      <c r="V33" s="49" t="s">
        <v>17</v>
      </c>
      <c r="W33" s="49" t="s">
        <v>18</v>
      </c>
      <c r="X33" s="49" t="s">
        <v>19</v>
      </c>
      <c r="Y33" s="49" t="s">
        <v>20</v>
      </c>
      <c r="Z33" s="49" t="s">
        <v>21</v>
      </c>
      <c r="AA33" s="49" t="s">
        <v>22</v>
      </c>
      <c r="AB33" s="49" t="s">
        <v>23</v>
      </c>
      <c r="AC33" s="49" t="s">
        <v>24</v>
      </c>
      <c r="AD33" s="49" t="s">
        <v>25</v>
      </c>
      <c r="AE33" s="49" t="s">
        <v>26</v>
      </c>
      <c r="AF33" s="49" t="s">
        <v>27</v>
      </c>
      <c r="AG33" s="49" t="s">
        <v>28</v>
      </c>
      <c r="AH33" s="49" t="s">
        <v>29</v>
      </c>
      <c r="AI33" s="49" t="s">
        <v>30</v>
      </c>
      <c r="AJ33" s="49" t="s">
        <v>31</v>
      </c>
      <c r="AK33" s="49" t="s">
        <v>32</v>
      </c>
      <c r="AL33" s="49" t="s">
        <v>33</v>
      </c>
    </row>
    <row r="34" spans="1:38" x14ac:dyDescent="0.25">
      <c r="A34" s="103"/>
    </row>
    <row r="35" spans="1:38" x14ac:dyDescent="0.25">
      <c r="A35" s="103"/>
    </row>
    <row r="36" spans="1:38" ht="149.25" customHeight="1" x14ac:dyDescent="0.25">
      <c r="A36" s="103"/>
      <c r="C36" s="13" t="str">
        <f>IF(Accueil!H2="français","Nom des MP de l'alimentation animale","Name of the feedstuff for animal feed")</f>
        <v>Nom des MP de l'alimentation animale</v>
      </c>
      <c r="D36" s="13" t="str">
        <f>IF(Accueil!H2="français","Le périmètre peut-être la sortie champ ou la sortie organisme de stockage pour les céréales, la sortie usine de transformation pour les huiles et tourteaux par exemple, le port français pour les matières premières importées"&amp;", le mix de consommation pour les acides aminés importés (transport jusqu'en France).","The perimeter could be at field gate, at storage agency, at mill, at consumption mix")</f>
        <v>Le périmètre peut-être la sortie champ ou la sortie organisme de stockage pour les céréales, la sortie usine de transformation pour les huiles et tourteaux par exemple, le port français pour les matières premières importées, le mix de consommation pour les acides aminés importés (transport jusqu'en France).</v>
      </c>
      <c r="E36" s="13" t="str">
        <f>IF(Accueil!H2="français","Les données moyennes sont des moyennes France alors que les déclinaisons précisent des itinéraire culturaux spécifiques","The average data are French averages ; the subcategories are for specific ")</f>
        <v>Les données moyennes sont des moyennes France alors que les déclinaisons précisent des itinéraire culturaux spécifiques</v>
      </c>
      <c r="F36" s="13" t="str">
        <f>IF(Accueil!H2="français","La production primaire est celle faite au champ","The raw production is the one realised at field")</f>
        <v>La production primaire est celle faite au champ</v>
      </c>
      <c r="G36" s="13" t="str">
        <f>IF(Accueil!H2="français","La transformation concerne les étapes après le champ (en dehors du séchage des céréales) : trituration…","The transformation occurs after the field (apart from grain drying) : crushing,...")</f>
        <v>La transformation concerne les étapes après le champ (en dehors du séchage des céréales) : trituration…</v>
      </c>
      <c r="H36" s="104" t="str">
        <f>IF(Accueil!H2="français","Impacts environnementaux exprimés par kilogramme de MP brute","Environmental impacts per kilogram of feedstuff")</f>
        <v>Impacts environnementaux exprimés par kilogramme de MP brute</v>
      </c>
      <c r="I36" s="104"/>
      <c r="J36" s="104"/>
      <c r="K36" s="104"/>
      <c r="L36" s="104"/>
      <c r="M36" s="104"/>
    </row>
    <row r="37" spans="1:38" ht="14.5" x14ac:dyDescent="0.25">
      <c r="B37" s="42" t="str">
        <f>IF(Accueil!H8="français","Précisions concernant les transports","Precisions regarding transport")</f>
        <v>Precisions regarding transport</v>
      </c>
      <c r="C37" s="5"/>
      <c r="D37" s="5"/>
      <c r="E37" s="5"/>
      <c r="F37" s="5"/>
      <c r="G37" s="5"/>
      <c r="H37" s="5"/>
      <c r="I37" s="5"/>
    </row>
    <row r="38" spans="1:38" ht="12.65" customHeight="1" x14ac:dyDescent="0.25">
      <c r="C38" s="27"/>
      <c r="D38" s="27"/>
      <c r="E38" s="27"/>
      <c r="F38" s="27"/>
      <c r="G38" s="27"/>
      <c r="H38" s="27"/>
      <c r="I38" s="27"/>
    </row>
    <row r="39" spans="1:38" ht="92.25" customHeight="1" x14ac:dyDescent="0.25">
      <c r="B39" s="102" t="s">
        <v>34</v>
      </c>
      <c r="C39" s="102"/>
      <c r="D39" s="102"/>
      <c r="E39" s="102"/>
      <c r="F39" s="102"/>
      <c r="G39" s="102"/>
      <c r="H39" s="102"/>
      <c r="I39" s="102"/>
    </row>
    <row r="40" spans="1:38" ht="12.65" customHeight="1" x14ac:dyDescent="0.25">
      <c r="C40" s="27"/>
      <c r="D40" s="27"/>
      <c r="E40" s="27"/>
      <c r="F40" s="27"/>
      <c r="G40" s="27"/>
      <c r="H40" s="27"/>
      <c r="I40" s="27"/>
    </row>
    <row r="41" spans="1:38" ht="15" customHeight="1" x14ac:dyDescent="0.25">
      <c r="B41" s="76" t="s">
        <v>35</v>
      </c>
      <c r="C41" s="44"/>
      <c r="D41" s="44"/>
      <c r="E41" s="44"/>
      <c r="F41" s="44"/>
      <c r="G41" s="44"/>
      <c r="H41" s="44"/>
      <c r="I41" s="44"/>
      <c r="J41" s="44"/>
      <c r="K41" s="44"/>
      <c r="L41" s="44"/>
      <c r="M41" s="44"/>
    </row>
    <row r="42" spans="1:38" ht="39.75" customHeight="1" x14ac:dyDescent="0.25">
      <c r="B42" s="102" t="s">
        <v>36</v>
      </c>
      <c r="C42" s="102"/>
      <c r="D42" s="102"/>
      <c r="E42" s="102"/>
      <c r="F42" s="102"/>
      <c r="G42" s="102"/>
      <c r="H42" s="102"/>
      <c r="I42" s="102"/>
    </row>
  </sheetData>
  <mergeCells count="13">
    <mergeCell ref="S32:AL32"/>
    <mergeCell ref="B39:I39"/>
    <mergeCell ref="B42:I42"/>
    <mergeCell ref="A31:A36"/>
    <mergeCell ref="A22:A29"/>
    <mergeCell ref="H36:M36"/>
    <mergeCell ref="H32:M32"/>
    <mergeCell ref="N32:R32"/>
    <mergeCell ref="B2:I2"/>
    <mergeCell ref="B3:I3"/>
    <mergeCell ref="B10:I10"/>
    <mergeCell ref="B11:I11"/>
    <mergeCell ref="B12:I1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6"/>
  <sheetViews>
    <sheetView zoomScale="115" zoomScaleNormal="115" workbookViewId="0"/>
  </sheetViews>
  <sheetFormatPr baseColWidth="10" defaultColWidth="11.453125" defaultRowHeight="13" x14ac:dyDescent="0.25"/>
  <cols>
    <col min="1" max="1" width="117.26953125" style="55" customWidth="1"/>
    <col min="2" max="2" width="49.453125" style="56" customWidth="1"/>
    <col min="3" max="16384" width="11.453125" style="11"/>
  </cols>
  <sheetData>
    <row r="1" spans="1:2" ht="65" x14ac:dyDescent="0.25">
      <c r="A1" s="52" t="s">
        <v>37</v>
      </c>
      <c r="B1" s="56" t="s">
        <v>38</v>
      </c>
    </row>
    <row r="3" spans="1:2" ht="15.5" x14ac:dyDescent="0.25">
      <c r="A3" s="60" t="s">
        <v>39</v>
      </c>
    </row>
    <row r="4" spans="1:2" ht="14" x14ac:dyDescent="0.25">
      <c r="A4" s="77" t="s">
        <v>40</v>
      </c>
    </row>
    <row r="5" spans="1:2" ht="14" x14ac:dyDescent="0.25">
      <c r="A5" s="77" t="s">
        <v>41</v>
      </c>
    </row>
    <row r="6" spans="1:2" ht="14" x14ac:dyDescent="0.25">
      <c r="A6" s="77" t="s">
        <v>42</v>
      </c>
    </row>
    <row r="7" spans="1:2" x14ac:dyDescent="0.25">
      <c r="A7" s="78" t="s">
        <v>43</v>
      </c>
    </row>
    <row r="8" spans="1:2" x14ac:dyDescent="0.25">
      <c r="A8" s="78" t="s">
        <v>44</v>
      </c>
    </row>
    <row r="9" spans="1:2" x14ac:dyDescent="0.25">
      <c r="A9" s="78" t="s">
        <v>45</v>
      </c>
    </row>
    <row r="12" spans="1:2" ht="17" x14ac:dyDescent="0.25">
      <c r="A12" s="62" t="s">
        <v>40</v>
      </c>
    </row>
    <row r="13" spans="1:2" ht="139.5" customHeight="1" x14ac:dyDescent="0.25">
      <c r="A13" s="54" t="s">
        <v>46</v>
      </c>
      <c r="B13" s="56" t="s">
        <v>47</v>
      </c>
    </row>
    <row r="14" spans="1:2" x14ac:dyDescent="0.25">
      <c r="A14" s="54"/>
    </row>
    <row r="15" spans="1:2" x14ac:dyDescent="0.25">
      <c r="A15" s="53" t="s">
        <v>48</v>
      </c>
    </row>
    <row r="17" spans="1:1" ht="15.5" x14ac:dyDescent="0.25">
      <c r="A17" s="63" t="s">
        <v>49</v>
      </c>
    </row>
    <row r="18" spans="1:1" ht="75" x14ac:dyDescent="0.25">
      <c r="A18" s="54" t="s">
        <v>50</v>
      </c>
    </row>
    <row r="46" spans="1:2" ht="28" x14ac:dyDescent="0.25">
      <c r="A46" s="63" t="s">
        <v>51</v>
      </c>
    </row>
    <row r="47" spans="1:2" ht="87.5" x14ac:dyDescent="0.25">
      <c r="A47" s="54" t="s">
        <v>52</v>
      </c>
      <c r="B47" s="56" t="s">
        <v>53</v>
      </c>
    </row>
    <row r="54" spans="1:1" ht="26" x14ac:dyDescent="0.25">
      <c r="A54" s="64" t="s">
        <v>54</v>
      </c>
    </row>
    <row r="55" spans="1:1" ht="37.5" x14ac:dyDescent="0.25">
      <c r="A55" s="57" t="s">
        <v>55</v>
      </c>
    </row>
    <row r="56" spans="1:1" ht="37.5" x14ac:dyDescent="0.25">
      <c r="A56" s="57" t="s">
        <v>56</v>
      </c>
    </row>
    <row r="57" spans="1:1" ht="100.5" x14ac:dyDescent="0.25">
      <c r="A57" s="57" t="s">
        <v>57</v>
      </c>
    </row>
    <row r="59" spans="1:1" ht="37.5" x14ac:dyDescent="0.25">
      <c r="A59" s="58" t="s">
        <v>58</v>
      </c>
    </row>
    <row r="61" spans="1:1" x14ac:dyDescent="0.25">
      <c r="A61" s="64" t="s">
        <v>59</v>
      </c>
    </row>
    <row r="62" spans="1:1" ht="150" x14ac:dyDescent="0.25">
      <c r="A62" s="54" t="s">
        <v>60</v>
      </c>
    </row>
    <row r="85" spans="1:1" ht="87.5" x14ac:dyDescent="0.25">
      <c r="A85" s="54" t="s">
        <v>61</v>
      </c>
    </row>
    <row r="102" spans="1:2" ht="50" x14ac:dyDescent="0.25">
      <c r="A102" s="58" t="s">
        <v>62</v>
      </c>
    </row>
    <row r="103" spans="1:2" x14ac:dyDescent="0.25">
      <c r="A103" s="54" t="s">
        <v>63</v>
      </c>
    </row>
    <row r="105" spans="1:2" x14ac:dyDescent="0.25">
      <c r="A105" s="64" t="s">
        <v>64</v>
      </c>
    </row>
    <row r="106" spans="1:2" ht="157.5" customHeight="1" x14ac:dyDescent="0.25">
      <c r="A106" s="54" t="s">
        <v>65</v>
      </c>
      <c r="B106" s="56" t="s">
        <v>66</v>
      </c>
    </row>
    <row r="107" spans="1:2" x14ac:dyDescent="0.25">
      <c r="A107" s="54"/>
      <c r="B107" s="53"/>
    </row>
    <row r="108" spans="1:2" x14ac:dyDescent="0.25">
      <c r="A108" s="59" t="s">
        <v>67</v>
      </c>
      <c r="B108" s="53"/>
    </row>
    <row r="109" spans="1:2" x14ac:dyDescent="0.25">
      <c r="A109" s="59" t="s">
        <v>68</v>
      </c>
      <c r="B109" s="53"/>
    </row>
    <row r="110" spans="1:2" x14ac:dyDescent="0.25">
      <c r="A110" s="59" t="s">
        <v>69</v>
      </c>
      <c r="B110" s="53"/>
    </row>
    <row r="111" spans="1:2" x14ac:dyDescent="0.25">
      <c r="A111" s="59" t="s">
        <v>70</v>
      </c>
      <c r="B111" s="53"/>
    </row>
    <row r="112" spans="1:2" x14ac:dyDescent="0.25">
      <c r="A112" s="59" t="s">
        <v>71</v>
      </c>
      <c r="B112" s="53"/>
    </row>
    <row r="114" spans="1:1" ht="75.5" x14ac:dyDescent="0.25">
      <c r="A114" s="58" t="s">
        <v>72</v>
      </c>
    </row>
    <row r="116" spans="1:1" ht="37.5" x14ac:dyDescent="0.25">
      <c r="A116" s="54" t="s">
        <v>73</v>
      </c>
    </row>
    <row r="117" spans="1:1" x14ac:dyDescent="0.25">
      <c r="A117" s="59" t="s">
        <v>74</v>
      </c>
    </row>
    <row r="118" spans="1:1" x14ac:dyDescent="0.25">
      <c r="A118" s="59" t="s">
        <v>75</v>
      </c>
    </row>
    <row r="119" spans="1:1" x14ac:dyDescent="0.25">
      <c r="A119" s="59" t="s">
        <v>76</v>
      </c>
    </row>
    <row r="120" spans="1:1" x14ac:dyDescent="0.25">
      <c r="A120" s="59" t="s">
        <v>77</v>
      </c>
    </row>
    <row r="121" spans="1:1" x14ac:dyDescent="0.25">
      <c r="A121" s="59" t="s">
        <v>78</v>
      </c>
    </row>
    <row r="122" spans="1:1" x14ac:dyDescent="0.25">
      <c r="A122" s="59" t="s">
        <v>79</v>
      </c>
    </row>
    <row r="123" spans="1:1" x14ac:dyDescent="0.25">
      <c r="A123" s="59" t="s">
        <v>80</v>
      </c>
    </row>
    <row r="124" spans="1:1" x14ac:dyDescent="0.25">
      <c r="A124" s="59" t="s">
        <v>81</v>
      </c>
    </row>
    <row r="125" spans="1:1" x14ac:dyDescent="0.25">
      <c r="A125" s="59" t="s">
        <v>82</v>
      </c>
    </row>
    <row r="126" spans="1:1" x14ac:dyDescent="0.25">
      <c r="A126" s="59" t="s">
        <v>83</v>
      </c>
    </row>
    <row r="128" spans="1:1" ht="132" customHeight="1" x14ac:dyDescent="0.25">
      <c r="A128" s="54" t="s">
        <v>84</v>
      </c>
    </row>
    <row r="129" spans="1:2" ht="39.75" customHeight="1" x14ac:dyDescent="0.25"/>
    <row r="130" spans="1:2" x14ac:dyDescent="0.25">
      <c r="A130" s="53" t="s">
        <v>85</v>
      </c>
    </row>
    <row r="144" spans="1:2" x14ac:dyDescent="0.25">
      <c r="A144" s="68" t="s">
        <v>86</v>
      </c>
      <c r="B144" s="67"/>
    </row>
    <row r="145" spans="2:2" x14ac:dyDescent="0.25">
      <c r="B145" s="67"/>
    </row>
    <row r="146" spans="2:2" x14ac:dyDescent="0.25">
      <c r="B146" s="67"/>
    </row>
    <row r="147" spans="2:2" x14ac:dyDescent="0.25">
      <c r="B147" s="67"/>
    </row>
    <row r="148" spans="2:2" x14ac:dyDescent="0.25">
      <c r="B148" s="67"/>
    </row>
    <row r="149" spans="2:2" x14ac:dyDescent="0.25">
      <c r="B149" s="67"/>
    </row>
    <row r="150" spans="2:2" x14ac:dyDescent="0.25">
      <c r="B150" s="67"/>
    </row>
    <row r="151" spans="2:2" x14ac:dyDescent="0.25">
      <c r="B151" s="67"/>
    </row>
    <row r="152" spans="2:2" x14ac:dyDescent="0.25">
      <c r="B152" s="67"/>
    </row>
    <row r="153" spans="2:2" x14ac:dyDescent="0.25">
      <c r="B153" s="67"/>
    </row>
    <row r="154" spans="2:2" x14ac:dyDescent="0.25">
      <c r="B154" s="67"/>
    </row>
    <row r="155" spans="2:2" x14ac:dyDescent="0.25">
      <c r="B155" s="67"/>
    </row>
    <row r="156" spans="2:2" x14ac:dyDescent="0.25">
      <c r="B156" s="67"/>
    </row>
    <row r="157" spans="2:2" x14ac:dyDescent="0.25">
      <c r="B157" s="67"/>
    </row>
    <row r="158" spans="2:2" x14ac:dyDescent="0.25">
      <c r="B158" s="67"/>
    </row>
    <row r="159" spans="2:2" x14ac:dyDescent="0.25">
      <c r="B159" s="67"/>
    </row>
    <row r="161" spans="2:2" x14ac:dyDescent="0.25">
      <c r="B161" s="67"/>
    </row>
    <row r="162" spans="2:2" x14ac:dyDescent="0.25">
      <c r="B162" s="67"/>
    </row>
    <row r="163" spans="2:2" x14ac:dyDescent="0.25">
      <c r="B163" s="67"/>
    </row>
    <row r="164" spans="2:2" x14ac:dyDescent="0.25">
      <c r="B164" s="67"/>
    </row>
    <row r="165" spans="2:2" x14ac:dyDescent="0.25">
      <c r="B165" s="67"/>
    </row>
    <row r="166" spans="2:2" x14ac:dyDescent="0.25">
      <c r="B166" s="67"/>
    </row>
  </sheetData>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8"/>
  <sheetViews>
    <sheetView zoomScale="115" zoomScaleNormal="115" workbookViewId="0"/>
  </sheetViews>
  <sheetFormatPr baseColWidth="10" defaultColWidth="11.453125" defaultRowHeight="13" x14ac:dyDescent="0.25"/>
  <cols>
    <col min="1" max="1" width="117.26953125" style="55" customWidth="1"/>
    <col min="2" max="2" width="49.453125" style="56" customWidth="1"/>
    <col min="3" max="16384" width="11.453125" style="11"/>
  </cols>
  <sheetData>
    <row r="1" spans="1:2" ht="65" x14ac:dyDescent="0.25">
      <c r="A1" s="52" t="s">
        <v>87</v>
      </c>
      <c r="B1" s="56" t="s">
        <v>88</v>
      </c>
    </row>
    <row r="3" spans="1:2" ht="15.5" x14ac:dyDescent="0.25">
      <c r="A3" s="60" t="s">
        <v>39</v>
      </c>
    </row>
    <row r="4" spans="1:2" ht="14" x14ac:dyDescent="0.25">
      <c r="A4" s="77" t="s">
        <v>40</v>
      </c>
    </row>
    <row r="5" spans="1:2" ht="14" x14ac:dyDescent="0.25">
      <c r="A5" s="77" t="s">
        <v>89</v>
      </c>
    </row>
    <row r="6" spans="1:2" ht="14" x14ac:dyDescent="0.25">
      <c r="A6" s="77" t="s">
        <v>90</v>
      </c>
    </row>
    <row r="7" spans="1:2" x14ac:dyDescent="0.25">
      <c r="A7" s="78" t="s">
        <v>91</v>
      </c>
    </row>
    <row r="8" spans="1:2" x14ac:dyDescent="0.25">
      <c r="A8" s="78" t="s">
        <v>92</v>
      </c>
    </row>
    <row r="9" spans="1:2" x14ac:dyDescent="0.25">
      <c r="A9" s="78" t="s">
        <v>93</v>
      </c>
    </row>
    <row r="12" spans="1:2" ht="17" x14ac:dyDescent="0.25">
      <c r="A12" s="62" t="s">
        <v>40</v>
      </c>
    </row>
    <row r="13" spans="1:2" ht="113.25" customHeight="1" x14ac:dyDescent="0.25">
      <c r="A13" s="54" t="s">
        <v>94</v>
      </c>
      <c r="B13" s="56" t="s">
        <v>95</v>
      </c>
    </row>
    <row r="14" spans="1:2" x14ac:dyDescent="0.25">
      <c r="A14" s="54"/>
    </row>
    <row r="15" spans="1:2" x14ac:dyDescent="0.25">
      <c r="A15" s="53" t="s">
        <v>96</v>
      </c>
    </row>
    <row r="17" spans="1:1" ht="15.5" x14ac:dyDescent="0.25">
      <c r="A17" s="63" t="s">
        <v>97</v>
      </c>
    </row>
    <row r="18" spans="1:1" ht="62.5" x14ac:dyDescent="0.25">
      <c r="A18" s="54" t="s">
        <v>98</v>
      </c>
    </row>
    <row r="46" spans="1:2" ht="28" x14ac:dyDescent="0.25">
      <c r="A46" s="63" t="s">
        <v>99</v>
      </c>
    </row>
    <row r="47" spans="1:2" ht="75" x14ac:dyDescent="0.25">
      <c r="A47" s="54" t="s">
        <v>100</v>
      </c>
      <c r="B47" s="56" t="s">
        <v>101</v>
      </c>
    </row>
    <row r="54" spans="1:1" ht="26" x14ac:dyDescent="0.25">
      <c r="A54" s="64" t="s">
        <v>102</v>
      </c>
    </row>
    <row r="55" spans="1:1" ht="30.75" customHeight="1" x14ac:dyDescent="0.25">
      <c r="A55" s="57" t="s">
        <v>103</v>
      </c>
    </row>
    <row r="56" spans="1:1" ht="37.5" x14ac:dyDescent="0.25">
      <c r="A56" s="57" t="s">
        <v>104</v>
      </c>
    </row>
    <row r="57" spans="1:1" ht="95.25" customHeight="1" x14ac:dyDescent="0.25">
      <c r="A57" s="57" t="s">
        <v>105</v>
      </c>
    </row>
    <row r="59" spans="1:1" ht="37.5" x14ac:dyDescent="0.25">
      <c r="A59" s="58" t="s">
        <v>106</v>
      </c>
    </row>
    <row r="61" spans="1:1" x14ac:dyDescent="0.25">
      <c r="A61" s="64" t="s">
        <v>107</v>
      </c>
    </row>
    <row r="62" spans="1:1" ht="133.5" customHeight="1" x14ac:dyDescent="0.25">
      <c r="A62" s="54" t="s">
        <v>108</v>
      </c>
    </row>
    <row r="85" spans="1:1" ht="75" x14ac:dyDescent="0.25">
      <c r="A85" s="54" t="s">
        <v>109</v>
      </c>
    </row>
    <row r="102" spans="1:2" ht="50" x14ac:dyDescent="0.25">
      <c r="A102" s="58" t="s">
        <v>110</v>
      </c>
    </row>
    <row r="103" spans="1:2" x14ac:dyDescent="0.25">
      <c r="A103" s="54" t="s">
        <v>111</v>
      </c>
    </row>
    <row r="105" spans="1:2" x14ac:dyDescent="0.25">
      <c r="A105" s="64" t="s">
        <v>112</v>
      </c>
    </row>
    <row r="106" spans="1:2" ht="137.5" x14ac:dyDescent="0.25">
      <c r="A106" s="54" t="s">
        <v>113</v>
      </c>
      <c r="B106" s="56" t="s">
        <v>66</v>
      </c>
    </row>
    <row r="107" spans="1:2" x14ac:dyDescent="0.25">
      <c r="A107" s="54"/>
      <c r="B107" s="53"/>
    </row>
    <row r="108" spans="1:2" x14ac:dyDescent="0.25">
      <c r="A108" s="59" t="s">
        <v>114</v>
      </c>
      <c r="B108" s="53"/>
    </row>
    <row r="109" spans="1:2" x14ac:dyDescent="0.25">
      <c r="A109" s="59" t="s">
        <v>115</v>
      </c>
      <c r="B109" s="53"/>
    </row>
    <row r="110" spans="1:2" x14ac:dyDescent="0.25">
      <c r="A110" s="59" t="s">
        <v>116</v>
      </c>
      <c r="B110" s="53"/>
    </row>
    <row r="111" spans="1:2" x14ac:dyDescent="0.25">
      <c r="A111" s="59" t="s">
        <v>117</v>
      </c>
      <c r="B111" s="53"/>
    </row>
    <row r="112" spans="1:2" x14ac:dyDescent="0.25">
      <c r="A112" s="59" t="s">
        <v>118</v>
      </c>
      <c r="B112" s="53"/>
    </row>
    <row r="114" spans="1:1" ht="75.5" x14ac:dyDescent="0.25">
      <c r="A114" s="58" t="s">
        <v>119</v>
      </c>
    </row>
    <row r="116" spans="1:1" ht="37.5" x14ac:dyDescent="0.25">
      <c r="A116" s="54" t="s">
        <v>120</v>
      </c>
    </row>
    <row r="117" spans="1:1" x14ac:dyDescent="0.25">
      <c r="A117" s="59" t="s">
        <v>121</v>
      </c>
    </row>
    <row r="118" spans="1:1" x14ac:dyDescent="0.25">
      <c r="A118" s="59" t="s">
        <v>122</v>
      </c>
    </row>
    <row r="119" spans="1:1" x14ac:dyDescent="0.25">
      <c r="A119" s="59" t="s">
        <v>123</v>
      </c>
    </row>
    <row r="120" spans="1:1" x14ac:dyDescent="0.25">
      <c r="A120" s="59" t="s">
        <v>124</v>
      </c>
    </row>
    <row r="121" spans="1:1" x14ac:dyDescent="0.25">
      <c r="A121" s="59" t="s">
        <v>125</v>
      </c>
    </row>
    <row r="122" spans="1:1" x14ac:dyDescent="0.25">
      <c r="A122" s="59" t="s">
        <v>126</v>
      </c>
    </row>
    <row r="123" spans="1:1" x14ac:dyDescent="0.25">
      <c r="A123" s="59" t="s">
        <v>127</v>
      </c>
    </row>
    <row r="124" spans="1:1" x14ac:dyDescent="0.25">
      <c r="A124" s="59" t="s">
        <v>128</v>
      </c>
    </row>
    <row r="125" spans="1:1" x14ac:dyDescent="0.25">
      <c r="A125" s="59" t="s">
        <v>129</v>
      </c>
    </row>
    <row r="126" spans="1:1" x14ac:dyDescent="0.25">
      <c r="A126" s="59" t="s">
        <v>130</v>
      </c>
    </row>
    <row r="128" spans="1:1" ht="132" customHeight="1" x14ac:dyDescent="0.25">
      <c r="A128" s="54" t="s">
        <v>131</v>
      </c>
    </row>
    <row r="129" spans="1:2" ht="39.75" customHeight="1" x14ac:dyDescent="0.25"/>
    <row r="130" spans="1:2" x14ac:dyDescent="0.25">
      <c r="A130" s="53" t="s">
        <v>132</v>
      </c>
    </row>
    <row r="144" spans="1:2" x14ac:dyDescent="0.25">
      <c r="A144" s="53" t="s">
        <v>133</v>
      </c>
      <c r="B144" s="67"/>
    </row>
    <row r="145" spans="2:2" x14ac:dyDescent="0.25">
      <c r="B145" s="67"/>
    </row>
    <row r="146" spans="2:2" x14ac:dyDescent="0.25">
      <c r="B146" s="67"/>
    </row>
    <row r="147" spans="2:2" x14ac:dyDescent="0.25">
      <c r="B147" s="67"/>
    </row>
    <row r="148" spans="2:2" x14ac:dyDescent="0.25">
      <c r="B148" s="67"/>
    </row>
    <row r="149" spans="2:2" x14ac:dyDescent="0.25">
      <c r="B149" s="67"/>
    </row>
    <row r="150" spans="2:2" x14ac:dyDescent="0.25">
      <c r="B150" s="67"/>
    </row>
    <row r="151" spans="2:2" x14ac:dyDescent="0.25">
      <c r="B151" s="67"/>
    </row>
    <row r="152" spans="2:2" x14ac:dyDescent="0.25">
      <c r="B152" s="67"/>
    </row>
    <row r="153" spans="2:2" x14ac:dyDescent="0.25">
      <c r="B153" s="67"/>
    </row>
    <row r="154" spans="2:2" x14ac:dyDescent="0.25">
      <c r="B154" s="67"/>
    </row>
    <row r="155" spans="2:2" x14ac:dyDescent="0.25">
      <c r="B155" s="67"/>
    </row>
    <row r="156" spans="2:2" x14ac:dyDescent="0.25">
      <c r="B156" s="67"/>
    </row>
    <row r="157" spans="2:2" x14ac:dyDescent="0.25">
      <c r="B157" s="67"/>
    </row>
    <row r="158" spans="2:2" x14ac:dyDescent="0.25">
      <c r="B158" s="67"/>
    </row>
    <row r="159" spans="2:2" x14ac:dyDescent="0.25">
      <c r="B159" s="67"/>
    </row>
    <row r="161" spans="2:3" x14ac:dyDescent="0.25">
      <c r="B161" s="67"/>
    </row>
    <row r="162" spans="2:3" x14ac:dyDescent="0.25">
      <c r="B162" s="67"/>
    </row>
    <row r="163" spans="2:3" x14ac:dyDescent="0.25">
      <c r="B163" s="67"/>
    </row>
    <row r="164" spans="2:3" x14ac:dyDescent="0.25">
      <c r="B164" s="67"/>
    </row>
    <row r="166" spans="2:3" x14ac:dyDescent="0.25">
      <c r="C166" s="79"/>
    </row>
    <row r="167" spans="2:3" x14ac:dyDescent="0.25">
      <c r="C167" s="79"/>
    </row>
    <row r="168" spans="2:3" x14ac:dyDescent="0.25">
      <c r="C168" s="79"/>
    </row>
  </sheetData>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27"/>
  <sheetViews>
    <sheetView tabSelected="1" topLeftCell="A154" workbookViewId="0">
      <selection activeCell="A187" sqref="A186:XFD187"/>
    </sheetView>
  </sheetViews>
  <sheetFormatPr baseColWidth="10" defaultColWidth="11.453125" defaultRowHeight="13" outlineLevelCol="1" x14ac:dyDescent="0.3"/>
  <cols>
    <col min="1" max="1" width="29.7265625" style="14" customWidth="1"/>
    <col min="2" max="2" width="29.26953125" style="14" customWidth="1"/>
    <col min="3" max="3" width="38.54296875" style="14" customWidth="1"/>
    <col min="4" max="4" width="20.26953125" style="14" customWidth="1"/>
    <col min="5" max="5" width="12.81640625" style="14" customWidth="1"/>
    <col min="6" max="6" width="11.453125" style="14" customWidth="1"/>
    <col min="7" max="7" width="13.453125" style="14" customWidth="1"/>
    <col min="8" max="9" width="13.7265625" style="14" customWidth="1"/>
    <col min="10" max="10" width="13.7265625" style="74" customWidth="1"/>
    <col min="11" max="13" width="13.7265625" style="14" customWidth="1"/>
    <col min="14" max="18" width="13.7265625" style="14" customWidth="1" outlineLevel="1"/>
    <col min="19" max="21" width="11.453125" style="14"/>
    <col min="22" max="22" width="13.26953125" style="14" customWidth="1"/>
    <col min="23" max="23" width="13.1796875" style="14" customWidth="1"/>
    <col min="24" max="24" width="11.453125" style="14"/>
    <col min="25" max="25" width="12.81640625" style="14" customWidth="1"/>
    <col min="26" max="26" width="12.1796875" style="14" customWidth="1"/>
    <col min="27" max="27" width="11.453125" style="14"/>
    <col min="28" max="28" width="12.1796875" style="14" customWidth="1"/>
    <col min="29" max="29" width="12.81640625" style="14" customWidth="1"/>
    <col min="30" max="30" width="12.7265625" style="14" customWidth="1"/>
    <col min="31" max="37" width="11.453125" style="14"/>
    <col min="38" max="38" width="14.453125" style="14" customWidth="1"/>
    <col min="39" max="16384" width="11.453125" style="14"/>
  </cols>
  <sheetData>
    <row r="1" spans="1:38" x14ac:dyDescent="0.3">
      <c r="H1" s="107" t="s">
        <v>134</v>
      </c>
      <c r="I1" s="108"/>
      <c r="J1" s="109"/>
      <c r="K1" s="108"/>
      <c r="L1" s="108"/>
      <c r="M1" s="108"/>
      <c r="N1" s="108"/>
      <c r="O1" s="108"/>
      <c r="P1" s="108"/>
      <c r="Q1" s="108"/>
      <c r="R1" s="110"/>
      <c r="S1" s="111" t="s">
        <v>135</v>
      </c>
      <c r="T1" s="112"/>
      <c r="U1" s="112"/>
      <c r="V1" s="112"/>
      <c r="W1" s="112"/>
      <c r="X1" s="112"/>
      <c r="Y1" s="112"/>
      <c r="Z1" s="112"/>
      <c r="AA1" s="112"/>
      <c r="AB1" s="112"/>
      <c r="AC1" s="112"/>
      <c r="AD1" s="112"/>
      <c r="AE1" s="112"/>
      <c r="AF1" s="112"/>
      <c r="AG1" s="112"/>
      <c r="AH1" s="112"/>
      <c r="AI1" s="112"/>
      <c r="AJ1" s="112"/>
      <c r="AK1" s="112"/>
      <c r="AL1" s="112"/>
    </row>
    <row r="2" spans="1:38" ht="91" x14ac:dyDescent="0.3">
      <c r="A2" s="73" t="s">
        <v>136</v>
      </c>
      <c r="B2" s="73" t="s">
        <v>137</v>
      </c>
      <c r="C2" s="73" t="s">
        <v>138</v>
      </c>
      <c r="D2" s="73" t="s">
        <v>139</v>
      </c>
      <c r="E2" s="73" t="s">
        <v>140</v>
      </c>
      <c r="F2" s="73" t="s">
        <v>141</v>
      </c>
      <c r="G2" s="73" t="s">
        <v>142</v>
      </c>
      <c r="H2" s="15" t="s">
        <v>143</v>
      </c>
      <c r="I2" s="15" t="s">
        <v>144</v>
      </c>
      <c r="J2" s="65" t="s">
        <v>145</v>
      </c>
      <c r="K2" s="15" t="s">
        <v>146</v>
      </c>
      <c r="L2" s="15" t="s">
        <v>147</v>
      </c>
      <c r="M2" s="15" t="s">
        <v>148</v>
      </c>
      <c r="N2" s="47" t="s">
        <v>149</v>
      </c>
      <c r="O2" s="47" t="s">
        <v>150</v>
      </c>
      <c r="P2" s="47" t="s">
        <v>151</v>
      </c>
      <c r="Q2" s="47" t="s">
        <v>152</v>
      </c>
      <c r="R2" s="47" t="s">
        <v>153</v>
      </c>
      <c r="S2" s="49" t="s">
        <v>14</v>
      </c>
      <c r="T2" s="49" t="s">
        <v>15</v>
      </c>
      <c r="U2" s="49" t="s">
        <v>16</v>
      </c>
      <c r="V2" s="49" t="s">
        <v>17</v>
      </c>
      <c r="W2" s="49" t="s">
        <v>18</v>
      </c>
      <c r="X2" s="49" t="s">
        <v>19</v>
      </c>
      <c r="Y2" s="49" t="s">
        <v>20</v>
      </c>
      <c r="Z2" s="49" t="s">
        <v>21</v>
      </c>
      <c r="AA2" s="49" t="s">
        <v>22</v>
      </c>
      <c r="AB2" s="49" t="s">
        <v>23</v>
      </c>
      <c r="AC2" s="49" t="s">
        <v>24</v>
      </c>
      <c r="AD2" s="49" t="s">
        <v>25</v>
      </c>
      <c r="AE2" s="49" t="s">
        <v>26</v>
      </c>
      <c r="AF2" s="49" t="s">
        <v>27</v>
      </c>
      <c r="AG2" s="49" t="s">
        <v>28</v>
      </c>
      <c r="AH2" s="49" t="s">
        <v>29</v>
      </c>
      <c r="AI2" s="49" t="s">
        <v>30</v>
      </c>
      <c r="AJ2" s="49" t="s">
        <v>31</v>
      </c>
      <c r="AK2" s="49" t="s">
        <v>32</v>
      </c>
      <c r="AL2" s="49" t="s">
        <v>33</v>
      </c>
    </row>
    <row r="3" spans="1:38" x14ac:dyDescent="0.3">
      <c r="A3" s="51" t="s">
        <v>154</v>
      </c>
      <c r="B3" s="51" t="s">
        <v>155</v>
      </c>
      <c r="C3" s="51" t="s">
        <v>156</v>
      </c>
      <c r="D3" s="51" t="s">
        <v>157</v>
      </c>
      <c r="E3" s="51" t="s">
        <v>158</v>
      </c>
      <c r="F3" s="51" t="s">
        <v>159</v>
      </c>
      <c r="G3" s="51" t="s">
        <v>160</v>
      </c>
      <c r="H3" s="17">
        <v>9.9035886000000007E-3</v>
      </c>
      <c r="I3" s="17">
        <v>83.090895000000003</v>
      </c>
      <c r="J3" s="17">
        <v>5.2777235999999998</v>
      </c>
      <c r="K3" s="17">
        <v>4.0691334000000003E-2</v>
      </c>
      <c r="L3" s="17">
        <v>1.4060187E-2</v>
      </c>
      <c r="M3" s="17">
        <v>0.23946303999999999</v>
      </c>
      <c r="N3" s="48">
        <v>0.15223965</v>
      </c>
      <c r="O3" s="48">
        <v>8.6346942000000001E-4</v>
      </c>
      <c r="P3" s="48">
        <v>2.0984513999999999E-2</v>
      </c>
      <c r="Q3" s="48">
        <v>206.65468000000001</v>
      </c>
      <c r="R3" s="48">
        <v>99.995622999999995</v>
      </c>
      <c r="S3" s="50">
        <v>0.72253211000000006</v>
      </c>
      <c r="T3" s="50">
        <v>5.2777235999999998</v>
      </c>
      <c r="U3" s="18">
        <v>5.1919127000000003E-7</v>
      </c>
      <c r="V3" s="18">
        <v>0.20308077999999999</v>
      </c>
      <c r="W3" s="18">
        <v>2.4400350000000001E-2</v>
      </c>
      <c r="X3" s="18">
        <v>6.6001874999999997E-7</v>
      </c>
      <c r="Y3" s="18">
        <v>8.6115946999999995E-8</v>
      </c>
      <c r="Z3" s="18">
        <v>3.7442951000000001E-9</v>
      </c>
      <c r="AA3" s="18">
        <v>4.0691334000000003E-2</v>
      </c>
      <c r="AB3" s="18">
        <v>8.6346942000000001E-4</v>
      </c>
      <c r="AC3" s="18">
        <v>2.0984513999999999E-2</v>
      </c>
      <c r="AD3" s="18">
        <v>0.15223965</v>
      </c>
      <c r="AE3" s="18">
        <v>164.41070999999999</v>
      </c>
      <c r="AF3" s="18">
        <v>171.57293999999999</v>
      </c>
      <c r="AG3" s="18">
        <v>3.5610257000000001</v>
      </c>
      <c r="AH3" s="18">
        <v>76.290415999999993</v>
      </c>
      <c r="AI3" s="18">
        <v>9.0169141999999999E-5</v>
      </c>
      <c r="AJ3" s="18">
        <v>0.16612310999999999</v>
      </c>
      <c r="AK3" s="18">
        <v>5.6915639999999996</v>
      </c>
      <c r="AL3" s="18">
        <v>-0.57996349000000003</v>
      </c>
    </row>
    <row r="4" spans="1:38" x14ac:dyDescent="0.3">
      <c r="A4" s="51" t="s">
        <v>161</v>
      </c>
      <c r="B4" s="51" t="s">
        <v>155</v>
      </c>
      <c r="C4" s="51" t="s">
        <v>162</v>
      </c>
      <c r="D4" s="51" t="s">
        <v>157</v>
      </c>
      <c r="E4" s="51" t="s">
        <v>158</v>
      </c>
      <c r="F4" s="51" t="s">
        <v>163</v>
      </c>
      <c r="G4" s="51"/>
      <c r="H4" s="17">
        <v>1.1779036999999999E-2</v>
      </c>
      <c r="I4" s="17">
        <v>167.42999</v>
      </c>
      <c r="J4" s="17">
        <v>16.648907999999999</v>
      </c>
      <c r="K4" s="17">
        <v>0.12416583</v>
      </c>
      <c r="L4" s="17">
        <v>1.5506186E-2</v>
      </c>
      <c r="M4" s="17">
        <v>0.444498</v>
      </c>
      <c r="N4" s="48">
        <v>0.2928326</v>
      </c>
      <c r="O4" s="48">
        <v>3.8432204999999998E-3</v>
      </c>
      <c r="P4" s="48">
        <v>2.4927422000000001E-2</v>
      </c>
      <c r="Q4" s="48">
        <v>177.05489</v>
      </c>
      <c r="R4" s="48">
        <v>174.86087000000001</v>
      </c>
      <c r="S4" s="50">
        <v>2.9140161</v>
      </c>
      <c r="T4" s="50">
        <v>16.648907999999999</v>
      </c>
      <c r="U4" s="18">
        <v>5.6298064000000002E-7</v>
      </c>
      <c r="V4" s="18">
        <v>0.43122356000000001</v>
      </c>
      <c r="W4" s="18">
        <v>5.0274384999999998E-2</v>
      </c>
      <c r="X4" s="18">
        <v>1.7290800999999999E-6</v>
      </c>
      <c r="Y4" s="18">
        <v>4.0667859000000001E-7</v>
      </c>
      <c r="Z4" s="18">
        <v>6.0776762000000001E-9</v>
      </c>
      <c r="AA4" s="18">
        <v>0.12416583</v>
      </c>
      <c r="AB4" s="18">
        <v>3.8432204999999998E-3</v>
      </c>
      <c r="AC4" s="18">
        <v>2.4927422000000001E-2</v>
      </c>
      <c r="AD4" s="18">
        <v>0.2928326</v>
      </c>
      <c r="AE4" s="18">
        <v>3947.2151999999996</v>
      </c>
      <c r="AF4" s="18">
        <v>204.63452000000001</v>
      </c>
      <c r="AG4" s="18">
        <v>6.1225455999999996</v>
      </c>
      <c r="AH4" s="18">
        <v>157.38659000000001</v>
      </c>
      <c r="AI4" s="18">
        <v>1.2782656999999999E-4</v>
      </c>
      <c r="AJ4" s="18">
        <v>9.9943684999999997E-3</v>
      </c>
      <c r="AK4" s="18">
        <v>16.540890999999998</v>
      </c>
      <c r="AL4" s="18">
        <v>9.8023134999999997E-2</v>
      </c>
    </row>
    <row r="5" spans="1:38" x14ac:dyDescent="0.3">
      <c r="A5" s="51" t="s">
        <v>164</v>
      </c>
      <c r="B5" s="51" t="s">
        <v>155</v>
      </c>
      <c r="C5" s="51" t="s">
        <v>165</v>
      </c>
      <c r="D5" s="51" t="s">
        <v>157</v>
      </c>
      <c r="E5" s="51" t="s">
        <v>158</v>
      </c>
      <c r="F5" s="51" t="s">
        <v>166</v>
      </c>
      <c r="G5" s="51"/>
      <c r="H5" s="17">
        <v>1.9642218999999999E-2</v>
      </c>
      <c r="I5" s="17">
        <v>141.3639</v>
      </c>
      <c r="J5" s="17">
        <v>9.8602266000000007</v>
      </c>
      <c r="K5" s="17">
        <v>4.867871E-2</v>
      </c>
      <c r="L5" s="17">
        <v>2.1512940000000001E-2</v>
      </c>
      <c r="M5" s="17">
        <v>1.2073389000000001</v>
      </c>
      <c r="N5" s="48">
        <v>0.15063745000000001</v>
      </c>
      <c r="O5" s="48">
        <v>4.3342431999999998E-3</v>
      </c>
      <c r="P5" s="48">
        <v>1.5778862000000001E-2</v>
      </c>
      <c r="Q5" s="48">
        <v>188.04174</v>
      </c>
      <c r="R5" s="48">
        <v>144.04236</v>
      </c>
      <c r="S5" s="50">
        <v>1.0566563000000002</v>
      </c>
      <c r="T5" s="50">
        <v>9.8602266000000007</v>
      </c>
      <c r="U5" s="18">
        <v>5.6283585999999999E-7</v>
      </c>
      <c r="V5" s="18">
        <v>1.0439318</v>
      </c>
      <c r="W5" s="18">
        <v>3.1457879000000001E-2</v>
      </c>
      <c r="X5" s="18">
        <v>3.8711836000000002E-7</v>
      </c>
      <c r="Y5" s="18">
        <v>1.6846873E-7</v>
      </c>
      <c r="Z5" s="18">
        <v>5.0699489000000003E-9</v>
      </c>
      <c r="AA5" s="18">
        <v>4.867871E-2</v>
      </c>
      <c r="AB5" s="18">
        <v>4.3342431999999998E-3</v>
      </c>
      <c r="AC5" s="18">
        <v>1.5778862000000001E-2</v>
      </c>
      <c r="AD5" s="18">
        <v>0.15063745000000001</v>
      </c>
      <c r="AE5" s="18">
        <v>183.13528500000001</v>
      </c>
      <c r="AF5" s="18">
        <v>71.787198000000004</v>
      </c>
      <c r="AG5" s="18">
        <v>9.0298116999999998</v>
      </c>
      <c r="AH5" s="18">
        <v>132.19559000000001</v>
      </c>
      <c r="AI5" s="18">
        <v>1.2872061999999999E-4</v>
      </c>
      <c r="AJ5" s="18">
        <v>1.1783037E-2</v>
      </c>
      <c r="AK5" s="18">
        <v>9.7507003000000001</v>
      </c>
      <c r="AL5" s="18">
        <v>9.7743263999999996E-2</v>
      </c>
    </row>
    <row r="6" spans="1:38" x14ac:dyDescent="0.3">
      <c r="A6" s="51" t="s">
        <v>167</v>
      </c>
      <c r="B6" s="51" t="s">
        <v>155</v>
      </c>
      <c r="C6" s="51" t="s">
        <v>168</v>
      </c>
      <c r="D6" s="51" t="s">
        <v>157</v>
      </c>
      <c r="E6" s="51" t="s">
        <v>158</v>
      </c>
      <c r="F6" s="51" t="s">
        <v>169</v>
      </c>
      <c r="G6" s="51"/>
      <c r="H6" s="17">
        <v>4.5015603000000001E-2</v>
      </c>
      <c r="I6" s="17">
        <v>80.452021000000002</v>
      </c>
      <c r="J6" s="17">
        <v>5.4863176999999999</v>
      </c>
      <c r="K6" s="17">
        <v>1.7101216999999998E-2</v>
      </c>
      <c r="L6" s="17">
        <v>6.1674212000000003E-3</v>
      </c>
      <c r="M6" s="17">
        <v>1.6717694999999999</v>
      </c>
      <c r="N6" s="48">
        <v>5.5378136000000001E-2</v>
      </c>
      <c r="O6" s="48">
        <v>8.5271320999999998E-4</v>
      </c>
      <c r="P6" s="48">
        <v>6.6452565000000002E-3</v>
      </c>
      <c r="Q6" s="48">
        <v>122.32334</v>
      </c>
      <c r="R6" s="48">
        <v>82.596568000000005</v>
      </c>
      <c r="S6" s="50">
        <v>0.51805822000000001</v>
      </c>
      <c r="T6" s="50">
        <v>5.4863176999999999</v>
      </c>
      <c r="U6" s="18">
        <v>5.8953853000000004E-7</v>
      </c>
      <c r="V6" s="18">
        <v>0.18414245000000001</v>
      </c>
      <c r="W6" s="18">
        <v>1.3610209999999999E-2</v>
      </c>
      <c r="X6" s="18">
        <v>1.252302E-7</v>
      </c>
      <c r="Y6" s="18">
        <v>7.6763593000000004E-8</v>
      </c>
      <c r="Z6" s="18">
        <v>2.5836552999999999E-9</v>
      </c>
      <c r="AA6" s="18">
        <v>1.7101216999999998E-2</v>
      </c>
      <c r="AB6" s="18">
        <v>8.5271320999999998E-4</v>
      </c>
      <c r="AC6" s="18">
        <v>6.6452565000000002E-3</v>
      </c>
      <c r="AD6" s="18">
        <v>5.5378136000000001E-2</v>
      </c>
      <c r="AE6" s="18">
        <v>112.61447699999999</v>
      </c>
      <c r="AF6" s="18">
        <v>88.217894000000001</v>
      </c>
      <c r="AG6" s="18">
        <v>1.9530293999999999</v>
      </c>
      <c r="AH6" s="18">
        <v>73.321641999999997</v>
      </c>
      <c r="AI6" s="18">
        <v>8.6479781000000006E-5</v>
      </c>
      <c r="AJ6" s="18">
        <v>7.9178931000000001E-3</v>
      </c>
      <c r="AK6" s="18">
        <v>5.3249851000000001</v>
      </c>
      <c r="AL6" s="18">
        <v>0.15341468</v>
      </c>
    </row>
    <row r="7" spans="1:38" x14ac:dyDescent="0.3">
      <c r="A7" s="51" t="s">
        <v>170</v>
      </c>
      <c r="B7" s="51" t="s">
        <v>155</v>
      </c>
      <c r="C7" s="51" t="s">
        <v>171</v>
      </c>
      <c r="D7" s="51" t="s">
        <v>157</v>
      </c>
      <c r="E7" s="51" t="s">
        <v>158</v>
      </c>
      <c r="F7" s="51" t="s">
        <v>172</v>
      </c>
      <c r="G7" s="51"/>
      <c r="H7" s="17">
        <v>7.6330236999999999E-3</v>
      </c>
      <c r="I7" s="17">
        <v>107.83167</v>
      </c>
      <c r="J7" s="17">
        <v>8.7268565999999996</v>
      </c>
      <c r="K7" s="17">
        <v>4.3918921E-2</v>
      </c>
      <c r="L7" s="17">
        <v>3.3422800000000003E-2</v>
      </c>
      <c r="M7" s="17">
        <v>0.11377903</v>
      </c>
      <c r="N7" s="48">
        <v>0.11943574</v>
      </c>
      <c r="O7" s="48">
        <v>9.6940597999999999E-3</v>
      </c>
      <c r="P7" s="48">
        <v>2.5442361E-2</v>
      </c>
      <c r="Q7" s="48">
        <v>112.11928</v>
      </c>
      <c r="R7" s="48">
        <v>111.52961999999999</v>
      </c>
      <c r="S7" s="50">
        <v>2.294867</v>
      </c>
      <c r="T7" s="50">
        <v>8.7268565999999996</v>
      </c>
      <c r="U7" s="18">
        <v>6.0260013E-7</v>
      </c>
      <c r="V7" s="18">
        <v>0.17119936999999999</v>
      </c>
      <c r="W7" s="18">
        <v>2.9094920999999999E-2</v>
      </c>
      <c r="X7" s="18">
        <v>5.7843566000000002E-7</v>
      </c>
      <c r="Y7" s="18">
        <v>2.6305978000000002E-7</v>
      </c>
      <c r="Z7" s="18">
        <v>2.5277970999999998E-9</v>
      </c>
      <c r="AA7" s="18">
        <v>4.3918921E-2</v>
      </c>
      <c r="AB7" s="18">
        <v>9.6940597999999999E-3</v>
      </c>
      <c r="AC7" s="18">
        <v>2.5442361E-2</v>
      </c>
      <c r="AD7" s="18">
        <v>0.11943574</v>
      </c>
      <c r="AE7" s="18">
        <v>3839.5856000000003</v>
      </c>
      <c r="AF7" s="18">
        <v>561.43674999999996</v>
      </c>
      <c r="AG7" s="18">
        <v>1.9195089999999999</v>
      </c>
      <c r="AH7" s="18">
        <v>97.945245999999997</v>
      </c>
      <c r="AI7" s="18">
        <v>9.4085041000000003E-5</v>
      </c>
      <c r="AJ7" s="18">
        <v>2.0816306999999999E-2</v>
      </c>
      <c r="AK7" s="18">
        <v>8.6127631000000004</v>
      </c>
      <c r="AL7" s="18">
        <v>9.3277131999999999E-2</v>
      </c>
    </row>
    <row r="8" spans="1:38" x14ac:dyDescent="0.3">
      <c r="A8" s="51" t="s">
        <v>173</v>
      </c>
      <c r="B8" s="51" t="s">
        <v>155</v>
      </c>
      <c r="C8" s="51" t="s">
        <v>174</v>
      </c>
      <c r="D8" s="51" t="s">
        <v>157</v>
      </c>
      <c r="E8" s="51" t="s">
        <v>158</v>
      </c>
      <c r="F8" s="51" t="s">
        <v>175</v>
      </c>
      <c r="G8" s="51"/>
      <c r="H8" s="17">
        <v>5.7137984000000001E-4</v>
      </c>
      <c r="I8" s="17">
        <v>87.211152999999996</v>
      </c>
      <c r="J8" s="17">
        <v>3.1245617000000001</v>
      </c>
      <c r="K8" s="17">
        <v>1.5085822E-2</v>
      </c>
      <c r="L8" s="17">
        <v>1.387192E-3</v>
      </c>
      <c r="M8" s="17">
        <v>2.6111842E-2</v>
      </c>
      <c r="N8" s="48">
        <v>1.7419773999999999E-2</v>
      </c>
      <c r="O8" s="48">
        <v>2.2751121000000001E-4</v>
      </c>
      <c r="P8" s="48">
        <v>1.7760358999999999E-3</v>
      </c>
      <c r="Q8" s="48">
        <v>88.653889000000007</v>
      </c>
      <c r="R8" s="48">
        <v>88.390163000000001</v>
      </c>
      <c r="S8" s="50">
        <v>0.27068939000000003</v>
      </c>
      <c r="T8" s="50">
        <v>3.1245617000000001</v>
      </c>
      <c r="U8" s="18">
        <v>4.3851807000000003E-8</v>
      </c>
      <c r="V8" s="18">
        <v>0.57783132000000004</v>
      </c>
      <c r="W8" s="18">
        <v>8.5835482000000008E-3</v>
      </c>
      <c r="X8" s="18">
        <v>1.3613769999999999E-7</v>
      </c>
      <c r="Y8" s="18">
        <v>8.5214367999999993E-9</v>
      </c>
      <c r="Z8" s="18">
        <v>4.8545023E-10</v>
      </c>
      <c r="AA8" s="18">
        <v>1.5085822E-2</v>
      </c>
      <c r="AB8" s="18">
        <v>2.2751121000000001E-4</v>
      </c>
      <c r="AC8" s="18">
        <v>1.7760358999999999E-3</v>
      </c>
      <c r="AD8" s="18">
        <v>1.7419773999999999E-2</v>
      </c>
      <c r="AE8" s="18">
        <v>4.0007428000000003</v>
      </c>
      <c r="AF8" s="18">
        <v>1.8905053999999999</v>
      </c>
      <c r="AG8" s="18">
        <v>0.82851691000000005</v>
      </c>
      <c r="AH8" s="18">
        <v>80.987487999999999</v>
      </c>
      <c r="AI8" s="18">
        <v>4.9079235000000002E-6</v>
      </c>
      <c r="AJ8" s="18">
        <v>2.6867162000000001E-3</v>
      </c>
      <c r="AK8" s="18">
        <v>3.1214862000000001</v>
      </c>
      <c r="AL8" s="18">
        <v>3.8877531000000001E-4</v>
      </c>
    </row>
    <row r="9" spans="1:38" x14ac:dyDescent="0.3">
      <c r="A9" s="51" t="s">
        <v>176</v>
      </c>
      <c r="B9" s="51" t="s">
        <v>155</v>
      </c>
      <c r="C9" s="51" t="s">
        <v>177</v>
      </c>
      <c r="D9" s="51" t="s">
        <v>157</v>
      </c>
      <c r="E9" s="51" t="s">
        <v>158</v>
      </c>
      <c r="F9" s="51" t="s">
        <v>159</v>
      </c>
      <c r="G9" s="51"/>
      <c r="H9" s="17">
        <v>9.9036045999999992E-3</v>
      </c>
      <c r="I9" s="17">
        <v>83.090911000000006</v>
      </c>
      <c r="J9" s="17">
        <v>5.2777238000000004</v>
      </c>
      <c r="K9" s="17">
        <v>4.0691390000000001E-2</v>
      </c>
      <c r="L9" s="17">
        <v>1.4060212000000001E-2</v>
      </c>
      <c r="M9" s="17">
        <v>0.23946312</v>
      </c>
      <c r="N9" s="48">
        <v>0.15223988999999999</v>
      </c>
      <c r="O9" s="48">
        <v>8.6346980000000001E-4</v>
      </c>
      <c r="P9" s="48">
        <v>2.0984553E-2</v>
      </c>
      <c r="Q9" s="48">
        <v>206.65496999999999</v>
      </c>
      <c r="R9" s="48">
        <v>99.995643000000001</v>
      </c>
      <c r="S9" s="50">
        <v>0.72253254</v>
      </c>
      <c r="T9" s="50">
        <v>5.2777238000000004</v>
      </c>
      <c r="U9" s="18">
        <v>5.1919130999999997E-7</v>
      </c>
      <c r="V9" s="18">
        <v>0.20308080000000001</v>
      </c>
      <c r="W9" s="18">
        <v>2.4400364000000001E-2</v>
      </c>
      <c r="X9" s="18">
        <v>6.6001917000000001E-7</v>
      </c>
      <c r="Y9" s="18">
        <v>8.6115994999999997E-8</v>
      </c>
      <c r="Z9" s="18">
        <v>3.7442966999999998E-9</v>
      </c>
      <c r="AA9" s="18">
        <v>4.0691390000000001E-2</v>
      </c>
      <c r="AB9" s="18">
        <v>8.6346980000000001E-4</v>
      </c>
      <c r="AC9" s="18">
        <v>2.0984553E-2</v>
      </c>
      <c r="AD9" s="18">
        <v>0.15223988999999999</v>
      </c>
      <c r="AE9" s="18">
        <v>164.41088000000002</v>
      </c>
      <c r="AF9" s="18">
        <v>171.57336000000001</v>
      </c>
      <c r="AG9" s="18">
        <v>3.5610287</v>
      </c>
      <c r="AH9" s="18">
        <v>76.290430999999998</v>
      </c>
      <c r="AI9" s="18">
        <v>9.0169155999999997E-5</v>
      </c>
      <c r="AJ9" s="18">
        <v>0.1661231</v>
      </c>
      <c r="AK9" s="18">
        <v>5.6915661000000002</v>
      </c>
      <c r="AL9" s="18">
        <v>-0.57996546000000004</v>
      </c>
    </row>
    <row r="10" spans="1:38" x14ac:dyDescent="0.3">
      <c r="A10" s="51" t="s">
        <v>178</v>
      </c>
      <c r="B10" s="51" t="s">
        <v>155</v>
      </c>
      <c r="C10" s="51" t="s">
        <v>179</v>
      </c>
      <c r="D10" s="51" t="s">
        <v>157</v>
      </c>
      <c r="E10" s="51" t="s">
        <v>158</v>
      </c>
      <c r="F10" s="51" t="s">
        <v>172</v>
      </c>
      <c r="G10" s="51"/>
      <c r="H10" s="17">
        <v>7.6414122999999999E-3</v>
      </c>
      <c r="I10" s="17">
        <v>108.90608</v>
      </c>
      <c r="J10" s="17">
        <v>8.8179937000000006</v>
      </c>
      <c r="K10" s="17">
        <v>4.7109171999999998E-2</v>
      </c>
      <c r="L10" s="17">
        <v>3.4202007E-2</v>
      </c>
      <c r="M10" s="17">
        <v>3.4866223000000001</v>
      </c>
      <c r="N10" s="48">
        <v>0.13654904000000001</v>
      </c>
      <c r="O10" s="48">
        <v>9.7142661000000005E-3</v>
      </c>
      <c r="P10" s="48">
        <v>2.6965005E-2</v>
      </c>
      <c r="Q10" s="48">
        <v>137.89349000000001</v>
      </c>
      <c r="R10" s="48">
        <v>112.62075</v>
      </c>
      <c r="S10" s="50">
        <v>2.3500416999999998</v>
      </c>
      <c r="T10" s="50">
        <v>8.8179937000000006</v>
      </c>
      <c r="U10" s="18">
        <v>6.1545960999999999E-7</v>
      </c>
      <c r="V10" s="18">
        <v>0.17237456000000001</v>
      </c>
      <c r="W10" s="18">
        <v>3.3356482999999999E-2</v>
      </c>
      <c r="X10" s="18">
        <v>7.3136226E-7</v>
      </c>
      <c r="Y10" s="18">
        <v>2.7154470000000001E-7</v>
      </c>
      <c r="Z10" s="18">
        <v>2.8095741999999999E-9</v>
      </c>
      <c r="AA10" s="18">
        <v>4.7109171999999998E-2</v>
      </c>
      <c r="AB10" s="18">
        <v>9.7142661000000005E-3</v>
      </c>
      <c r="AC10" s="18">
        <v>2.6965005E-2</v>
      </c>
      <c r="AD10" s="18">
        <v>0.13654904000000001</v>
      </c>
      <c r="AE10" s="18">
        <v>3840.7361999999998</v>
      </c>
      <c r="AF10" s="18">
        <v>677.62073999999996</v>
      </c>
      <c r="AG10" s="18">
        <v>1.9243197000000001</v>
      </c>
      <c r="AH10" s="18">
        <v>98.955710999999994</v>
      </c>
      <c r="AI10" s="18">
        <v>9.4302839000000001E-5</v>
      </c>
      <c r="AJ10" s="18">
        <v>2.1948001000000002E-2</v>
      </c>
      <c r="AK10" s="18">
        <v>8.7019377999999996</v>
      </c>
      <c r="AL10" s="18">
        <v>9.4107907000000005E-2</v>
      </c>
    </row>
    <row r="11" spans="1:38" x14ac:dyDescent="0.3">
      <c r="A11" s="51" t="s">
        <v>180</v>
      </c>
      <c r="B11" s="51" t="s">
        <v>155</v>
      </c>
      <c r="C11" s="51" t="s">
        <v>181</v>
      </c>
      <c r="D11" s="51" t="s">
        <v>157</v>
      </c>
      <c r="E11" s="51" t="s">
        <v>158</v>
      </c>
      <c r="F11" s="51" t="s">
        <v>163</v>
      </c>
      <c r="G11" s="51"/>
      <c r="H11" s="17">
        <v>4.1764378999999997E-2</v>
      </c>
      <c r="I11" s="17">
        <v>459.50062000000003</v>
      </c>
      <c r="J11" s="17">
        <v>51.547117</v>
      </c>
      <c r="K11" s="17">
        <v>0.41968884000000001</v>
      </c>
      <c r="L11" s="17">
        <v>4.3909282000000001E-2</v>
      </c>
      <c r="M11" s="17">
        <v>2.8140008000000001</v>
      </c>
      <c r="N11" s="48">
        <v>0.82881146999999999</v>
      </c>
      <c r="O11" s="48">
        <v>1.0720332000000001E-2</v>
      </c>
      <c r="P11" s="48">
        <v>6.9682964999999999E-2</v>
      </c>
      <c r="Q11" s="48">
        <v>489.12655000000001</v>
      </c>
      <c r="R11" s="48">
        <v>473.49858999999998</v>
      </c>
      <c r="S11" s="50">
        <v>8.0049209999999995</v>
      </c>
      <c r="T11" s="50">
        <v>51.547117</v>
      </c>
      <c r="U11" s="18">
        <v>6.245685E-7</v>
      </c>
      <c r="V11" s="18">
        <v>0.91497746999999996</v>
      </c>
      <c r="W11" s="18">
        <v>0.14956190999999999</v>
      </c>
      <c r="X11" s="18">
        <v>6.2469836000000003E-6</v>
      </c>
      <c r="Y11" s="18">
        <v>1.0657376E-6</v>
      </c>
      <c r="Z11" s="18">
        <v>1.458457E-8</v>
      </c>
      <c r="AA11" s="18">
        <v>0.41968884000000001</v>
      </c>
      <c r="AB11" s="18">
        <v>1.0720332000000001E-2</v>
      </c>
      <c r="AC11" s="18">
        <v>6.9682964999999999E-2</v>
      </c>
      <c r="AD11" s="18">
        <v>0.82881146999999999</v>
      </c>
      <c r="AE11" s="18">
        <v>10242.375700000001</v>
      </c>
      <c r="AF11" s="18">
        <v>628.63049999999998</v>
      </c>
      <c r="AG11" s="18">
        <v>12.008743000000001</v>
      </c>
      <c r="AH11" s="18">
        <v>433.68232999999998</v>
      </c>
      <c r="AI11" s="18">
        <v>1.3790119999999999E-4</v>
      </c>
      <c r="AJ11" s="18">
        <v>1.5656962E-2</v>
      </c>
      <c r="AK11" s="18">
        <v>51.427339000000003</v>
      </c>
      <c r="AL11" s="18">
        <v>0.10412183999999999</v>
      </c>
    </row>
    <row r="12" spans="1:38" x14ac:dyDescent="0.3">
      <c r="A12" s="51" t="s">
        <v>182</v>
      </c>
      <c r="B12" s="51" t="s">
        <v>155</v>
      </c>
      <c r="C12" s="51" t="s">
        <v>183</v>
      </c>
      <c r="D12" s="51" t="s">
        <v>157</v>
      </c>
      <c r="E12" s="51" t="s">
        <v>158</v>
      </c>
      <c r="F12" s="51" t="s">
        <v>169</v>
      </c>
      <c r="G12" s="51"/>
      <c r="H12" s="17">
        <v>0.12910563999999999</v>
      </c>
      <c r="I12" s="17">
        <v>211.96992</v>
      </c>
      <c r="J12" s="17">
        <v>13.452662999999999</v>
      </c>
      <c r="K12" s="17">
        <v>4.8339111999999997E-2</v>
      </c>
      <c r="L12" s="17">
        <v>1.2477047E-2</v>
      </c>
      <c r="M12" s="17">
        <v>5.8286752000000002</v>
      </c>
      <c r="N12" s="48">
        <v>0.13383991000000001</v>
      </c>
      <c r="O12" s="48">
        <v>1.344788E-3</v>
      </c>
      <c r="P12" s="48">
        <v>1.4934987E-2</v>
      </c>
      <c r="Q12" s="48">
        <v>327.48011000000002</v>
      </c>
      <c r="R12" s="48">
        <v>214.25333000000001</v>
      </c>
      <c r="S12" s="50">
        <v>0.97871922000000011</v>
      </c>
      <c r="T12" s="50">
        <v>13.452662999999999</v>
      </c>
      <c r="U12" s="18">
        <v>8.3399747000000001E-7</v>
      </c>
      <c r="V12" s="18">
        <v>0.30688944000000001</v>
      </c>
      <c r="W12" s="18">
        <v>3.3267112000000001E-2</v>
      </c>
      <c r="X12" s="18">
        <v>2.9265534999999999E-7</v>
      </c>
      <c r="Y12" s="18">
        <v>1.2024822000000001E-7</v>
      </c>
      <c r="Z12" s="18">
        <v>4.5778286999999997E-9</v>
      </c>
      <c r="AA12" s="18">
        <v>4.8339111999999997E-2</v>
      </c>
      <c r="AB12" s="18">
        <v>1.344788E-3</v>
      </c>
      <c r="AC12" s="18">
        <v>1.4934987E-2</v>
      </c>
      <c r="AD12" s="18">
        <v>0.13383991000000001</v>
      </c>
      <c r="AE12" s="18">
        <v>153.05658499999998</v>
      </c>
      <c r="AF12" s="18">
        <v>308.40289000000001</v>
      </c>
      <c r="AG12" s="18">
        <v>-3.4443253E-2</v>
      </c>
      <c r="AH12" s="18">
        <v>192.40618000000001</v>
      </c>
      <c r="AI12" s="18">
        <v>3.1512512E-5</v>
      </c>
      <c r="AJ12" s="18">
        <v>1.0276524E-2</v>
      </c>
      <c r="AK12" s="18">
        <v>13.191921000000001</v>
      </c>
      <c r="AL12" s="18">
        <v>0.25046543999999998</v>
      </c>
    </row>
    <row r="13" spans="1:38" x14ac:dyDescent="0.3">
      <c r="A13" s="51" t="s">
        <v>184</v>
      </c>
      <c r="B13" s="51" t="s">
        <v>155</v>
      </c>
      <c r="C13" s="51" t="s">
        <v>185</v>
      </c>
      <c r="D13" s="51" t="s">
        <v>157</v>
      </c>
      <c r="E13" s="51" t="s">
        <v>158</v>
      </c>
      <c r="F13" s="51" t="s">
        <v>169</v>
      </c>
      <c r="G13" s="51"/>
      <c r="H13" s="17">
        <v>7.6110873999999995E-2</v>
      </c>
      <c r="I13" s="17">
        <v>135.63525999999999</v>
      </c>
      <c r="J13" s="17">
        <v>8.7123246999999999</v>
      </c>
      <c r="K13" s="17">
        <v>3.1219094999999999E-2</v>
      </c>
      <c r="L13" s="17">
        <v>7.7778055999999998E-3</v>
      </c>
      <c r="M13" s="17">
        <v>3.1136965000000001</v>
      </c>
      <c r="N13" s="48">
        <v>8.0566704000000003E-2</v>
      </c>
      <c r="O13" s="48">
        <v>8.8097366999999999E-4</v>
      </c>
      <c r="P13" s="48">
        <v>9.2514568999999998E-3</v>
      </c>
      <c r="Q13" s="48">
        <v>202.22819000000001</v>
      </c>
      <c r="R13" s="48">
        <v>137.24019000000001</v>
      </c>
      <c r="S13" s="50">
        <v>0.62664997</v>
      </c>
      <c r="T13" s="50">
        <v>8.7123246999999999</v>
      </c>
      <c r="U13" s="18">
        <v>5.8173711999999995E-7</v>
      </c>
      <c r="V13" s="18">
        <v>0.2196737</v>
      </c>
      <c r="W13" s="18">
        <v>2.0901467999999999E-2</v>
      </c>
      <c r="X13" s="18">
        <v>1.9068486999999999E-7</v>
      </c>
      <c r="Y13" s="18">
        <v>7.3871934E-8</v>
      </c>
      <c r="Z13" s="18">
        <v>2.7843704000000001E-9</v>
      </c>
      <c r="AA13" s="18">
        <v>3.1219094999999999E-2</v>
      </c>
      <c r="AB13" s="18">
        <v>8.8097366999999999E-4</v>
      </c>
      <c r="AC13" s="18">
        <v>9.2514568999999998E-3</v>
      </c>
      <c r="AD13" s="18">
        <v>8.0566704000000003E-2</v>
      </c>
      <c r="AE13" s="18">
        <v>86.376194999999996</v>
      </c>
      <c r="AF13" s="18">
        <v>163.84779</v>
      </c>
      <c r="AG13" s="18">
        <v>0.65458711999999997</v>
      </c>
      <c r="AH13" s="18">
        <v>123.11156</v>
      </c>
      <c r="AI13" s="18">
        <v>2.0749821E-5</v>
      </c>
      <c r="AJ13" s="18">
        <v>7.4643111E-3</v>
      </c>
      <c r="AK13" s="18">
        <v>8.5573704999999993</v>
      </c>
      <c r="AL13" s="18">
        <v>0.14748992999999999</v>
      </c>
    </row>
    <row r="14" spans="1:38" x14ac:dyDescent="0.3">
      <c r="A14" s="51" t="s">
        <v>186</v>
      </c>
      <c r="B14" s="51" t="s">
        <v>155</v>
      </c>
      <c r="C14" s="51" t="s">
        <v>187</v>
      </c>
      <c r="D14" s="51" t="s">
        <v>157</v>
      </c>
      <c r="E14" s="51" t="s">
        <v>158</v>
      </c>
      <c r="F14" s="51" t="s">
        <v>163</v>
      </c>
      <c r="G14" s="51"/>
      <c r="H14" s="17">
        <v>1.0844339E-2</v>
      </c>
      <c r="I14" s="17">
        <v>78.053224</v>
      </c>
      <c r="J14" s="17">
        <v>8.1591576000000003</v>
      </c>
      <c r="K14" s="17">
        <v>6.5032800000000002E-2</v>
      </c>
      <c r="L14" s="17">
        <v>8.2646799000000003E-3</v>
      </c>
      <c r="M14" s="17">
        <v>4.0179770000000001</v>
      </c>
      <c r="N14" s="48">
        <v>0.16885992999999999</v>
      </c>
      <c r="O14" s="48">
        <v>2.0005531E-3</v>
      </c>
      <c r="P14" s="48">
        <v>1.4028517000000001E-2</v>
      </c>
      <c r="Q14" s="48">
        <v>107.33547</v>
      </c>
      <c r="R14" s="48">
        <v>81.119190000000003</v>
      </c>
      <c r="S14" s="50">
        <v>1.6714505</v>
      </c>
      <c r="T14" s="50">
        <v>8.1591576000000003</v>
      </c>
      <c r="U14" s="18">
        <v>1.6163238E-7</v>
      </c>
      <c r="V14" s="18">
        <v>0.21081881999999999</v>
      </c>
      <c r="W14" s="18">
        <v>2.5600452999999999E-2</v>
      </c>
      <c r="X14" s="18">
        <v>8.4215343000000001E-7</v>
      </c>
      <c r="Y14" s="18">
        <v>2.2761798E-7</v>
      </c>
      <c r="Z14" s="18">
        <v>3.1739984999999999E-9</v>
      </c>
      <c r="AA14" s="18">
        <v>6.5032800000000002E-2</v>
      </c>
      <c r="AB14" s="18">
        <v>2.0005531E-3</v>
      </c>
      <c r="AC14" s="18">
        <v>1.4028517000000001E-2</v>
      </c>
      <c r="AD14" s="18">
        <v>0.16885992999999999</v>
      </c>
      <c r="AE14" s="18">
        <v>2470.0339000000004</v>
      </c>
      <c r="AF14" s="18">
        <v>334.44207</v>
      </c>
      <c r="AG14" s="18">
        <v>5.4686238999999999</v>
      </c>
      <c r="AH14" s="18">
        <v>73.320592000000005</v>
      </c>
      <c r="AI14" s="18">
        <v>6.8266569999999999E-5</v>
      </c>
      <c r="AJ14" s="18">
        <v>6.4225265000000002E-3</v>
      </c>
      <c r="AK14" s="18">
        <v>8.1158628000000004</v>
      </c>
      <c r="AL14" s="18">
        <v>3.6872295999999999E-2</v>
      </c>
    </row>
    <row r="15" spans="1:38" x14ac:dyDescent="0.3">
      <c r="A15" s="51" t="s">
        <v>188</v>
      </c>
      <c r="B15" s="51" t="s">
        <v>155</v>
      </c>
      <c r="C15" s="51" t="s">
        <v>189</v>
      </c>
      <c r="D15" s="51" t="s">
        <v>157</v>
      </c>
      <c r="E15" s="51" t="s">
        <v>158</v>
      </c>
      <c r="F15" s="51" t="s">
        <v>166</v>
      </c>
      <c r="G15" s="51"/>
      <c r="H15" s="17">
        <v>1.602545E-2</v>
      </c>
      <c r="I15" s="17">
        <v>65.264770999999996</v>
      </c>
      <c r="J15" s="17">
        <v>5.1143910999999997</v>
      </c>
      <c r="K15" s="17">
        <v>2.7851125000000001E-2</v>
      </c>
      <c r="L15" s="17">
        <v>1.1419495999999999E-2</v>
      </c>
      <c r="M15" s="17">
        <v>4.5131411999999997</v>
      </c>
      <c r="N15" s="48">
        <v>8.9574652000000005E-2</v>
      </c>
      <c r="O15" s="48">
        <v>1.9952137999999999E-3</v>
      </c>
      <c r="P15" s="48">
        <v>9.3688812999999996E-3</v>
      </c>
      <c r="Q15" s="48">
        <v>119.22011999999999</v>
      </c>
      <c r="R15" s="48">
        <v>66.401720999999995</v>
      </c>
      <c r="S15" s="50">
        <v>0.57748843999999999</v>
      </c>
      <c r="T15" s="50">
        <v>5.1143910999999997</v>
      </c>
      <c r="U15" s="18">
        <v>1.5866752999999999E-7</v>
      </c>
      <c r="V15" s="18">
        <v>0.39439226999999999</v>
      </c>
      <c r="W15" s="18">
        <v>1.7429904E-2</v>
      </c>
      <c r="X15" s="18">
        <v>2.2143616E-7</v>
      </c>
      <c r="Y15" s="18">
        <v>9.5374489000000005E-8</v>
      </c>
      <c r="Z15" s="18">
        <v>2.7555281000000001E-9</v>
      </c>
      <c r="AA15" s="18">
        <v>2.7851125000000001E-2</v>
      </c>
      <c r="AB15" s="18">
        <v>1.9952137999999999E-3</v>
      </c>
      <c r="AC15" s="18">
        <v>9.3688812999999996E-3</v>
      </c>
      <c r="AD15" s="18">
        <v>8.9574652000000005E-2</v>
      </c>
      <c r="AE15" s="18">
        <v>95.203765000000004</v>
      </c>
      <c r="AF15" s="18">
        <v>252.39474000000001</v>
      </c>
      <c r="AG15" s="18">
        <v>5.6747977000000001</v>
      </c>
      <c r="AH15" s="18">
        <v>60.947692000000004</v>
      </c>
      <c r="AI15" s="18">
        <v>7.0475734E-5</v>
      </c>
      <c r="AJ15" s="18">
        <v>7.0293921000000002E-3</v>
      </c>
      <c r="AK15" s="18">
        <v>5.0692202999999996</v>
      </c>
      <c r="AL15" s="18">
        <v>3.8141395000000002E-2</v>
      </c>
    </row>
    <row r="16" spans="1:38" x14ac:dyDescent="0.3">
      <c r="A16" s="51" t="s">
        <v>190</v>
      </c>
      <c r="B16" s="51" t="s">
        <v>155</v>
      </c>
      <c r="C16" s="51" t="s">
        <v>191</v>
      </c>
      <c r="D16" s="51" t="s">
        <v>157</v>
      </c>
      <c r="E16" s="51" t="s">
        <v>158</v>
      </c>
      <c r="F16" s="51" t="s">
        <v>192</v>
      </c>
      <c r="G16" s="51"/>
      <c r="H16" s="17">
        <v>1.2020902999999999E-2</v>
      </c>
      <c r="I16" s="17">
        <v>81.607168999999999</v>
      </c>
      <c r="J16" s="17">
        <v>5.5286948000000002</v>
      </c>
      <c r="K16" s="17">
        <v>2.1437369000000001E-2</v>
      </c>
      <c r="L16" s="17">
        <v>9.3317789000000005E-3</v>
      </c>
      <c r="M16" s="17">
        <v>5.0719592999999996</v>
      </c>
      <c r="N16" s="48">
        <v>6.4789990000000006E-2</v>
      </c>
      <c r="O16" s="48">
        <v>1.4233511E-3</v>
      </c>
      <c r="P16" s="48">
        <v>8.7813257000000002E-3</v>
      </c>
      <c r="Q16" s="48">
        <v>135.60722000000001</v>
      </c>
      <c r="R16" s="48">
        <v>83.546835999999999</v>
      </c>
      <c r="S16" s="50">
        <v>0.61422348999999998</v>
      </c>
      <c r="T16" s="50">
        <v>5.5286948000000002</v>
      </c>
      <c r="U16" s="18">
        <v>1.0884954E-7</v>
      </c>
      <c r="V16" s="18">
        <v>0.59708103000000001</v>
      </c>
      <c r="W16" s="18">
        <v>1.4927230999999999E-2</v>
      </c>
      <c r="X16" s="18">
        <v>1.9263878999999999E-7</v>
      </c>
      <c r="Y16" s="18">
        <v>5.3954016E-8</v>
      </c>
      <c r="Z16" s="18">
        <v>2.1416128000000001E-9</v>
      </c>
      <c r="AA16" s="18">
        <v>2.1437369000000001E-2</v>
      </c>
      <c r="AB16" s="18">
        <v>1.4233511E-3</v>
      </c>
      <c r="AC16" s="18">
        <v>8.7813257000000002E-3</v>
      </c>
      <c r="AD16" s="18">
        <v>6.4789990000000006E-2</v>
      </c>
      <c r="AE16" s="18">
        <v>72.977813999999995</v>
      </c>
      <c r="AF16" s="18">
        <v>278.80822999999998</v>
      </c>
      <c r="AG16" s="18">
        <v>12.569845000000001</v>
      </c>
      <c r="AH16" s="18">
        <v>75.265393000000003</v>
      </c>
      <c r="AI16" s="18">
        <v>6.6655400000000006E-5</v>
      </c>
      <c r="AJ16" s="18">
        <v>6.5379890000000001E-3</v>
      </c>
      <c r="AK16" s="18">
        <v>5.5070730000000001</v>
      </c>
      <c r="AL16" s="18">
        <v>1.5083849999999999E-2</v>
      </c>
    </row>
    <row r="17" spans="1:38" x14ac:dyDescent="0.3">
      <c r="A17" s="51" t="s">
        <v>193</v>
      </c>
      <c r="B17" s="51" t="s">
        <v>155</v>
      </c>
      <c r="C17" s="51" t="s">
        <v>194</v>
      </c>
      <c r="D17" s="51" t="s">
        <v>157</v>
      </c>
      <c r="E17" s="51" t="s">
        <v>158</v>
      </c>
      <c r="F17" s="51" t="s">
        <v>169</v>
      </c>
      <c r="G17" s="51"/>
      <c r="H17" s="17">
        <v>2.5288634000000001E-2</v>
      </c>
      <c r="I17" s="17">
        <v>34.010379999999998</v>
      </c>
      <c r="J17" s="17">
        <v>2.3714653999999999</v>
      </c>
      <c r="K17" s="17">
        <v>1.4987729999999999E-2</v>
      </c>
      <c r="L17" s="17">
        <v>3.6619510000000001E-3</v>
      </c>
      <c r="M17" s="17">
        <v>0.99203445000000001</v>
      </c>
      <c r="N17" s="48">
        <v>3.0870752000000001E-2</v>
      </c>
      <c r="O17" s="48">
        <v>4.1338235000000002E-4</v>
      </c>
      <c r="P17" s="48">
        <v>4.3237761999999997E-3</v>
      </c>
      <c r="Q17" s="48">
        <v>58.367257000000002</v>
      </c>
      <c r="R17" s="48">
        <v>34.906623000000003</v>
      </c>
      <c r="S17" s="50">
        <v>0.23478618000000001</v>
      </c>
      <c r="T17" s="50">
        <v>2.3714653999999999</v>
      </c>
      <c r="U17" s="18">
        <v>1.7853495999999999E-7</v>
      </c>
      <c r="V17" s="18">
        <v>0.12326532</v>
      </c>
      <c r="W17" s="18">
        <v>6.1932530999999997E-3</v>
      </c>
      <c r="X17" s="18">
        <v>9.9157407E-8</v>
      </c>
      <c r="Y17" s="18">
        <v>3.7532642999999998E-8</v>
      </c>
      <c r="Z17" s="18">
        <v>1.2009211E-9</v>
      </c>
      <c r="AA17" s="18">
        <v>1.4987729999999999E-2</v>
      </c>
      <c r="AB17" s="18">
        <v>4.1338235000000002E-4</v>
      </c>
      <c r="AC17" s="18">
        <v>4.3237761999999997E-3</v>
      </c>
      <c r="AD17" s="18">
        <v>3.0870752000000001E-2</v>
      </c>
      <c r="AE17" s="18">
        <v>79.110115000000008</v>
      </c>
      <c r="AF17" s="18">
        <v>51.305607000000002</v>
      </c>
      <c r="AG17" s="18">
        <v>0.69314368000000004</v>
      </c>
      <c r="AH17" s="18">
        <v>31.073416000000002</v>
      </c>
      <c r="AI17" s="18">
        <v>2.0519543E-5</v>
      </c>
      <c r="AJ17" s="18">
        <v>4.8869302999999999E-3</v>
      </c>
      <c r="AK17" s="18">
        <v>2.3113299999999999</v>
      </c>
      <c r="AL17" s="18">
        <v>5.5248431000000001E-2</v>
      </c>
    </row>
    <row r="18" spans="1:38" x14ac:dyDescent="0.3">
      <c r="A18" s="51" t="s">
        <v>195</v>
      </c>
      <c r="B18" s="51" t="s">
        <v>155</v>
      </c>
      <c r="C18" s="51" t="s">
        <v>196</v>
      </c>
      <c r="D18" s="51" t="s">
        <v>157</v>
      </c>
      <c r="E18" s="51" t="s">
        <v>158</v>
      </c>
      <c r="F18" s="51" t="s">
        <v>172</v>
      </c>
      <c r="G18" s="51"/>
      <c r="H18" s="17">
        <v>7.9658882999999996E-3</v>
      </c>
      <c r="I18" s="17">
        <v>47.807172000000001</v>
      </c>
      <c r="J18" s="17">
        <v>4.1867304000000001</v>
      </c>
      <c r="K18" s="17">
        <v>2.2639010000000001E-2</v>
      </c>
      <c r="L18" s="17">
        <v>1.3288718E-2</v>
      </c>
      <c r="M18" s="17">
        <v>5.2128755</v>
      </c>
      <c r="N18" s="48">
        <v>7.1307945999999997E-2</v>
      </c>
      <c r="O18" s="48">
        <v>3.5767045000000002E-3</v>
      </c>
      <c r="P18" s="48">
        <v>1.5647878E-2</v>
      </c>
      <c r="Q18" s="48">
        <v>83.270384000000007</v>
      </c>
      <c r="R18" s="48">
        <v>49.166297</v>
      </c>
      <c r="S18" s="50">
        <v>1.3844177</v>
      </c>
      <c r="T18" s="50">
        <v>4.1867304000000001</v>
      </c>
      <c r="U18" s="18">
        <v>2.0245055E-7</v>
      </c>
      <c r="V18" s="18">
        <v>9.8209169999999998E-2</v>
      </c>
      <c r="W18" s="18">
        <v>1.6627132999999999E-2</v>
      </c>
      <c r="X18" s="18">
        <v>3.1503158999999998E-7</v>
      </c>
      <c r="Y18" s="18">
        <v>1.5868817000000001E-7</v>
      </c>
      <c r="Z18" s="18">
        <v>1.2477005999999999E-9</v>
      </c>
      <c r="AA18" s="18">
        <v>2.2639010000000001E-2</v>
      </c>
      <c r="AB18" s="18">
        <v>3.5767045000000002E-3</v>
      </c>
      <c r="AC18" s="18">
        <v>1.5647878E-2</v>
      </c>
      <c r="AD18" s="18">
        <v>7.1307945999999997E-2</v>
      </c>
      <c r="AE18" s="18">
        <v>2551.7372</v>
      </c>
      <c r="AF18" s="18">
        <v>631.64197999999999</v>
      </c>
      <c r="AG18" s="18">
        <v>1.5763328000000001</v>
      </c>
      <c r="AH18" s="18">
        <v>43.652071999999997</v>
      </c>
      <c r="AI18" s="18">
        <v>4.7479709999999999E-5</v>
      </c>
      <c r="AJ18" s="18">
        <v>1.0296982999999999E-2</v>
      </c>
      <c r="AK18" s="18">
        <v>4.1428250000000002</v>
      </c>
      <c r="AL18" s="18">
        <v>3.3608414000000003E-2</v>
      </c>
    </row>
    <row r="19" spans="1:38" x14ac:dyDescent="0.3">
      <c r="A19" s="51" t="s">
        <v>197</v>
      </c>
      <c r="B19" s="51" t="s">
        <v>155</v>
      </c>
      <c r="C19" s="51" t="s">
        <v>198</v>
      </c>
      <c r="D19" s="51" t="s">
        <v>157</v>
      </c>
      <c r="E19" s="51" t="s">
        <v>158</v>
      </c>
      <c r="F19" s="51" t="s">
        <v>163</v>
      </c>
      <c r="G19" s="51"/>
      <c r="H19" s="17">
        <v>1.2496409E-2</v>
      </c>
      <c r="I19" s="17">
        <v>95.152445</v>
      </c>
      <c r="J19" s="17">
        <v>10.49835</v>
      </c>
      <c r="K19" s="17">
        <v>8.4337094000000001E-2</v>
      </c>
      <c r="L19" s="17">
        <v>9.7253275000000004E-3</v>
      </c>
      <c r="M19" s="17">
        <v>4.0314528000000003</v>
      </c>
      <c r="N19" s="48">
        <v>0.2013471</v>
      </c>
      <c r="O19" s="48">
        <v>2.4268585999999998E-3</v>
      </c>
      <c r="P19" s="48">
        <v>1.6830594000000001E-2</v>
      </c>
      <c r="Q19" s="48">
        <v>123.39785000000001</v>
      </c>
      <c r="R19" s="48">
        <v>98.471778</v>
      </c>
      <c r="S19" s="50">
        <v>2.0062614000000001</v>
      </c>
      <c r="T19" s="50">
        <v>10.49835</v>
      </c>
      <c r="U19" s="18">
        <v>1.6263004999999999E-7</v>
      </c>
      <c r="V19" s="18">
        <v>0.2199691</v>
      </c>
      <c r="W19" s="18">
        <v>3.1906519000000001E-2</v>
      </c>
      <c r="X19" s="18">
        <v>1.1662618000000001E-6</v>
      </c>
      <c r="Y19" s="18">
        <v>2.7357735000000001E-7</v>
      </c>
      <c r="Z19" s="18">
        <v>3.5526216999999998E-9</v>
      </c>
      <c r="AA19" s="18">
        <v>8.4337094000000001E-2</v>
      </c>
      <c r="AB19" s="18">
        <v>2.4268585999999998E-3</v>
      </c>
      <c r="AC19" s="18">
        <v>1.6830594000000001E-2</v>
      </c>
      <c r="AD19" s="18">
        <v>0.2013471</v>
      </c>
      <c r="AE19" s="18">
        <v>2951.2736</v>
      </c>
      <c r="AF19" s="18">
        <v>357.88306</v>
      </c>
      <c r="AG19" s="18">
        <v>5.1654599000000001</v>
      </c>
      <c r="AH19" s="18">
        <v>89.587407999999996</v>
      </c>
      <c r="AI19" s="18">
        <v>5.3523743000000001E-5</v>
      </c>
      <c r="AJ19" s="18">
        <v>6.4848164000000002E-3</v>
      </c>
      <c r="AK19" s="18">
        <v>10.450652</v>
      </c>
      <c r="AL19" s="18">
        <v>4.1212279999999997E-2</v>
      </c>
    </row>
    <row r="20" spans="1:38" x14ac:dyDescent="0.3">
      <c r="A20" s="51" t="s">
        <v>199</v>
      </c>
      <c r="B20" s="51" t="s">
        <v>155</v>
      </c>
      <c r="C20" s="51" t="s">
        <v>200</v>
      </c>
      <c r="D20" s="51" t="s">
        <v>157</v>
      </c>
      <c r="E20" s="51" t="s">
        <v>158</v>
      </c>
      <c r="F20" s="51" t="s">
        <v>163</v>
      </c>
      <c r="G20" s="51"/>
      <c r="H20" s="17">
        <v>1.4232922E-2</v>
      </c>
      <c r="I20" s="17">
        <v>186.01874000000001</v>
      </c>
      <c r="J20" s="17">
        <v>18.957782999999999</v>
      </c>
      <c r="K20" s="17">
        <v>0.15912223</v>
      </c>
      <c r="L20" s="17">
        <v>1.9322692999999998E-2</v>
      </c>
      <c r="M20" s="17">
        <v>1.0390196</v>
      </c>
      <c r="N20" s="48">
        <v>0.37927622999999999</v>
      </c>
      <c r="O20" s="48">
        <v>5.0028216000000004E-3</v>
      </c>
      <c r="P20" s="48">
        <v>3.2088957000000001E-2</v>
      </c>
      <c r="Q20" s="48">
        <v>203.30126000000001</v>
      </c>
      <c r="R20" s="48">
        <v>197.52266</v>
      </c>
      <c r="S20" s="50">
        <v>3.6963598000000002</v>
      </c>
      <c r="T20" s="50">
        <v>18.957782999999999</v>
      </c>
      <c r="U20" s="18">
        <v>9.0755121000000005E-7</v>
      </c>
      <c r="V20" s="18">
        <v>0.86409791999999996</v>
      </c>
      <c r="W20" s="18">
        <v>5.8363861000000003E-2</v>
      </c>
      <c r="X20" s="18">
        <v>1.8975136E-6</v>
      </c>
      <c r="Y20" s="18">
        <v>5.1817681999999995E-7</v>
      </c>
      <c r="Z20" s="18">
        <v>7.0706744999999997E-9</v>
      </c>
      <c r="AA20" s="18">
        <v>0.15912223</v>
      </c>
      <c r="AB20" s="18">
        <v>5.0028216000000004E-3</v>
      </c>
      <c r="AC20" s="18">
        <v>3.2088957000000001E-2</v>
      </c>
      <c r="AD20" s="18">
        <v>0.37927622999999999</v>
      </c>
      <c r="AE20" s="18">
        <v>5586.2232000000004</v>
      </c>
      <c r="AF20" s="18">
        <v>312.10383999999999</v>
      </c>
      <c r="AG20" s="18">
        <v>10.452501</v>
      </c>
      <c r="AH20" s="18">
        <v>175.73868999999999</v>
      </c>
      <c r="AI20" s="18">
        <v>8.6841228999999997E-5</v>
      </c>
      <c r="AJ20" s="18">
        <v>1.2820177E-2</v>
      </c>
      <c r="AK20" s="18">
        <v>18.887559</v>
      </c>
      <c r="AL20" s="18">
        <v>5.7404177000000001E-2</v>
      </c>
    </row>
    <row r="21" spans="1:38" x14ac:dyDescent="0.3">
      <c r="A21" s="51" t="s">
        <v>201</v>
      </c>
      <c r="B21" s="51" t="s">
        <v>155</v>
      </c>
      <c r="C21" s="51" t="s">
        <v>202</v>
      </c>
      <c r="D21" s="51" t="s">
        <v>157</v>
      </c>
      <c r="E21" s="51" t="s">
        <v>158</v>
      </c>
      <c r="F21" s="51" t="s">
        <v>166</v>
      </c>
      <c r="G21" s="51"/>
      <c r="H21" s="17">
        <v>2.5562633000000001E-2</v>
      </c>
      <c r="I21" s="17">
        <v>171.01165</v>
      </c>
      <c r="J21" s="17">
        <v>12.312305</v>
      </c>
      <c r="K21" s="17">
        <v>7.7204758999999998E-2</v>
      </c>
      <c r="L21" s="17">
        <v>3.0225644999999999E-2</v>
      </c>
      <c r="M21" s="17">
        <v>2.2267263000000002</v>
      </c>
      <c r="N21" s="48">
        <v>0.19979603000000001</v>
      </c>
      <c r="O21" s="48">
        <v>6.1796374000000001E-3</v>
      </c>
      <c r="P21" s="48">
        <v>2.1295905E-2</v>
      </c>
      <c r="Q21" s="48">
        <v>241.42445000000001</v>
      </c>
      <c r="R21" s="48">
        <v>174.94243</v>
      </c>
      <c r="S21" s="50">
        <v>1.2750239000000001</v>
      </c>
      <c r="T21" s="50">
        <v>12.312305</v>
      </c>
      <c r="U21" s="18">
        <v>9.0616502999999999E-7</v>
      </c>
      <c r="V21" s="18">
        <v>1.9664378</v>
      </c>
      <c r="W21" s="18">
        <v>3.8982583000000001E-2</v>
      </c>
      <c r="X21" s="18">
        <v>5.1513592000000002E-7</v>
      </c>
      <c r="Y21" s="18">
        <v>2.0169873999999999E-7</v>
      </c>
      <c r="Z21" s="18">
        <v>6.0821033000000001E-9</v>
      </c>
      <c r="AA21" s="18">
        <v>7.7204758999999998E-2</v>
      </c>
      <c r="AB21" s="18">
        <v>6.1796374000000001E-3</v>
      </c>
      <c r="AC21" s="18">
        <v>2.1295905E-2</v>
      </c>
      <c r="AD21" s="18">
        <v>0.19979603000000001</v>
      </c>
      <c r="AE21" s="18">
        <v>169.655631</v>
      </c>
      <c r="AF21" s="18">
        <v>126.13348000000001</v>
      </c>
      <c r="AG21" s="18">
        <v>13.354174</v>
      </c>
      <c r="AH21" s="18">
        <v>161.06592000000001</v>
      </c>
      <c r="AI21" s="18">
        <v>8.8410787999999998E-5</v>
      </c>
      <c r="AJ21" s="18">
        <v>1.5993411999999999E-2</v>
      </c>
      <c r="AK21" s="18">
        <v>12.239172</v>
      </c>
      <c r="AL21" s="18">
        <v>5.7139225000000002E-2</v>
      </c>
    </row>
    <row r="22" spans="1:38" x14ac:dyDescent="0.3">
      <c r="A22" s="51" t="s">
        <v>203</v>
      </c>
      <c r="B22" s="51" t="s">
        <v>155</v>
      </c>
      <c r="C22" s="51" t="s">
        <v>204</v>
      </c>
      <c r="D22" s="51" t="s">
        <v>157</v>
      </c>
      <c r="E22" s="51" t="s">
        <v>158</v>
      </c>
      <c r="F22" s="51" t="s">
        <v>169</v>
      </c>
      <c r="G22" s="51"/>
      <c r="H22" s="17">
        <v>6.2105199E-2</v>
      </c>
      <c r="I22" s="17">
        <v>61.142753999999996</v>
      </c>
      <c r="J22" s="17">
        <v>4.7516822000000003</v>
      </c>
      <c r="K22" s="17">
        <v>3.3029158000000003E-2</v>
      </c>
      <c r="L22" s="17">
        <v>7.7389549999999996E-3</v>
      </c>
      <c r="M22" s="17">
        <v>2.8632407999999998</v>
      </c>
      <c r="N22" s="48">
        <v>6.0017964E-2</v>
      </c>
      <c r="O22" s="48">
        <v>1.0627955E-3</v>
      </c>
      <c r="P22" s="48">
        <v>7.9185939999999993E-3</v>
      </c>
      <c r="Q22" s="48">
        <v>123.94025999999999</v>
      </c>
      <c r="R22" s="48">
        <v>63.858279000000003</v>
      </c>
      <c r="S22" s="50">
        <v>0.42975305000000003</v>
      </c>
      <c r="T22" s="50">
        <v>4.7516822000000003</v>
      </c>
      <c r="U22" s="18">
        <v>8.4714455000000004E-7</v>
      </c>
      <c r="V22" s="18">
        <v>0.42176892999999999</v>
      </c>
      <c r="W22" s="18">
        <v>1.2312386999999999E-2</v>
      </c>
      <c r="X22" s="18">
        <v>2.1915219999999999E-7</v>
      </c>
      <c r="Y22" s="18">
        <v>7.0615468999999995E-8</v>
      </c>
      <c r="Z22" s="18">
        <v>2.5717127E-9</v>
      </c>
      <c r="AA22" s="18">
        <v>3.3029158000000003E-2</v>
      </c>
      <c r="AB22" s="18">
        <v>1.0627955E-3</v>
      </c>
      <c r="AC22" s="18">
        <v>7.9185939999999993E-3</v>
      </c>
      <c r="AD22" s="18">
        <v>6.0017964E-2</v>
      </c>
      <c r="AE22" s="18">
        <v>72.965995000000007</v>
      </c>
      <c r="AF22" s="18">
        <v>149.04146</v>
      </c>
      <c r="AG22" s="18">
        <v>1.2021165</v>
      </c>
      <c r="AH22" s="18">
        <v>56.408005000000003</v>
      </c>
      <c r="AI22" s="18">
        <v>2.5586248E-5</v>
      </c>
      <c r="AJ22" s="18">
        <v>9.3593277999999992E-3</v>
      </c>
      <c r="AK22" s="18">
        <v>4.6056258000000003</v>
      </c>
      <c r="AL22" s="18">
        <v>0.13669698</v>
      </c>
    </row>
    <row r="23" spans="1:38" x14ac:dyDescent="0.3">
      <c r="A23" s="51" t="s">
        <v>205</v>
      </c>
      <c r="B23" s="51" t="s">
        <v>155</v>
      </c>
      <c r="C23" s="51" t="s">
        <v>206</v>
      </c>
      <c r="D23" s="51" t="s">
        <v>157</v>
      </c>
      <c r="E23" s="51" t="s">
        <v>158</v>
      </c>
      <c r="F23" s="51" t="s">
        <v>172</v>
      </c>
      <c r="G23" s="51"/>
      <c r="H23" s="17">
        <v>8.2778942000000001E-3</v>
      </c>
      <c r="I23" s="17">
        <v>146.01576</v>
      </c>
      <c r="J23" s="17">
        <v>12.866666</v>
      </c>
      <c r="K23" s="17">
        <v>8.1820154000000006E-2</v>
      </c>
      <c r="L23" s="17">
        <v>5.6248251999999999E-2</v>
      </c>
      <c r="M23" s="17">
        <v>2.4320927000000001</v>
      </c>
      <c r="N23" s="48">
        <v>0.18330414</v>
      </c>
      <c r="O23" s="48">
        <v>1.6420647E-2</v>
      </c>
      <c r="P23" s="48">
        <v>3.8312938999999997E-2</v>
      </c>
      <c r="Q23" s="48">
        <v>168.83712</v>
      </c>
      <c r="R23" s="48">
        <v>151.88410999999999</v>
      </c>
      <c r="S23" s="50">
        <v>3.2724958000000002</v>
      </c>
      <c r="T23" s="50">
        <v>12.866666</v>
      </c>
      <c r="U23" s="18">
        <v>9.9249112E-7</v>
      </c>
      <c r="V23" s="18">
        <v>0.45981021</v>
      </c>
      <c r="W23" s="18">
        <v>4.4089727000000002E-2</v>
      </c>
      <c r="X23" s="18">
        <v>1.0047963E-6</v>
      </c>
      <c r="Y23" s="18">
        <v>3.5565170999999999E-7</v>
      </c>
      <c r="Z23" s="18">
        <v>2.9121467999999999E-9</v>
      </c>
      <c r="AA23" s="18">
        <v>8.1820154000000006E-2</v>
      </c>
      <c r="AB23" s="18">
        <v>1.6420647E-2</v>
      </c>
      <c r="AC23" s="18">
        <v>3.8312938999999997E-2</v>
      </c>
      <c r="AD23" s="18">
        <v>0.18330414</v>
      </c>
      <c r="AE23" s="18">
        <v>5444.4633000000003</v>
      </c>
      <c r="AF23" s="18">
        <v>893.35298999999998</v>
      </c>
      <c r="AG23" s="18">
        <v>4.0805287000000003</v>
      </c>
      <c r="AH23" s="18">
        <v>132.5044</v>
      </c>
      <c r="AI23" s="18">
        <v>3.9117984999999999E-5</v>
      </c>
      <c r="AJ23" s="18">
        <v>3.2728939999999998E-2</v>
      </c>
      <c r="AK23" s="18">
        <v>12.781010999999999</v>
      </c>
      <c r="AL23" s="18">
        <v>5.2926555E-2</v>
      </c>
    </row>
    <row r="24" spans="1:38" x14ac:dyDescent="0.3">
      <c r="A24" s="51" t="s">
        <v>207</v>
      </c>
      <c r="B24" s="51" t="s">
        <v>155</v>
      </c>
      <c r="C24" s="51" t="s">
        <v>208</v>
      </c>
      <c r="D24" s="51" t="s">
        <v>157</v>
      </c>
      <c r="E24" s="51" t="s">
        <v>158</v>
      </c>
      <c r="F24" s="51" t="s">
        <v>166</v>
      </c>
      <c r="G24" s="51"/>
      <c r="H24" s="17">
        <v>6.6236819000000001E-3</v>
      </c>
      <c r="I24" s="17">
        <v>38.911591000000001</v>
      </c>
      <c r="J24" s="17">
        <v>2.8104711999999998</v>
      </c>
      <c r="K24" s="17">
        <v>1.8972123E-2</v>
      </c>
      <c r="L24" s="17">
        <v>6.8296939000000003E-3</v>
      </c>
      <c r="M24" s="17">
        <v>0.43923388000000002</v>
      </c>
      <c r="N24" s="48">
        <v>5.0440561000000002E-2</v>
      </c>
      <c r="O24" s="48">
        <v>1.2146384E-3</v>
      </c>
      <c r="P24" s="48">
        <v>5.6733401000000003E-3</v>
      </c>
      <c r="Q24" s="48">
        <v>56.174348999999999</v>
      </c>
      <c r="R24" s="48">
        <v>39.569519</v>
      </c>
      <c r="S24" s="50">
        <v>0.31572918999999999</v>
      </c>
      <c r="T24" s="50">
        <v>2.8104711999999998</v>
      </c>
      <c r="U24" s="18">
        <v>7.1379064000000001E-8</v>
      </c>
      <c r="V24" s="18">
        <v>0.29774773999999998</v>
      </c>
      <c r="W24" s="18">
        <v>9.1624506999999997E-3</v>
      </c>
      <c r="X24" s="18">
        <v>1.3853776E-7</v>
      </c>
      <c r="Y24" s="18">
        <v>5.2555722999999999E-8</v>
      </c>
      <c r="Z24" s="18">
        <v>1.5019160999999999E-9</v>
      </c>
      <c r="AA24" s="18">
        <v>1.8972123E-2</v>
      </c>
      <c r="AB24" s="18">
        <v>1.2146384E-3</v>
      </c>
      <c r="AC24" s="18">
        <v>5.6733401000000003E-3</v>
      </c>
      <c r="AD24" s="18">
        <v>5.0440561000000002E-2</v>
      </c>
      <c r="AE24" s="18">
        <v>74.948436999999998</v>
      </c>
      <c r="AF24" s="18">
        <v>25.384464000000001</v>
      </c>
      <c r="AG24" s="18">
        <v>3.2498293999999999</v>
      </c>
      <c r="AH24" s="18">
        <v>36.372886000000001</v>
      </c>
      <c r="AI24" s="18">
        <v>2.7638882000000001E-5</v>
      </c>
      <c r="AJ24" s="18">
        <v>4.0898682999999996E-3</v>
      </c>
      <c r="AK24" s="18">
        <v>2.7922365</v>
      </c>
      <c r="AL24" s="18">
        <v>1.4144848999999999E-2</v>
      </c>
    </row>
    <row r="25" spans="1:38" x14ac:dyDescent="0.3">
      <c r="A25" s="51" t="s">
        <v>209</v>
      </c>
      <c r="B25" s="51" t="s">
        <v>155</v>
      </c>
      <c r="C25" s="51" t="s">
        <v>210</v>
      </c>
      <c r="D25" s="51" t="s">
        <v>157</v>
      </c>
      <c r="E25" s="51" t="s">
        <v>158</v>
      </c>
      <c r="F25" s="51" t="s">
        <v>192</v>
      </c>
      <c r="G25" s="51"/>
      <c r="H25" s="17">
        <v>4.4474581000000001E-3</v>
      </c>
      <c r="I25" s="17">
        <v>45.523333999999998</v>
      </c>
      <c r="J25" s="17">
        <v>2.8685594000000001</v>
      </c>
      <c r="K25" s="17">
        <v>1.5031002E-2</v>
      </c>
      <c r="L25" s="17">
        <v>5.5462895999999996E-3</v>
      </c>
      <c r="M25" s="17">
        <v>0.80632711999999995</v>
      </c>
      <c r="N25" s="48">
        <v>3.3394792999999999E-2</v>
      </c>
      <c r="O25" s="48">
        <v>8.6861329999999995E-4</v>
      </c>
      <c r="P25" s="48">
        <v>5.3076167E-3</v>
      </c>
      <c r="Q25" s="48">
        <v>63.535336000000001</v>
      </c>
      <c r="R25" s="48">
        <v>46.722365000000003</v>
      </c>
      <c r="S25" s="50">
        <v>0.33050088999999999</v>
      </c>
      <c r="T25" s="50">
        <v>2.8685594000000001</v>
      </c>
      <c r="U25" s="18">
        <v>4.2609440000000003E-8</v>
      </c>
      <c r="V25" s="18">
        <v>0.42502705000000002</v>
      </c>
      <c r="W25" s="18">
        <v>7.2424947000000002E-3</v>
      </c>
      <c r="X25" s="18">
        <v>1.2249089999999999E-7</v>
      </c>
      <c r="Y25" s="18">
        <v>3.1395942999999997E-8</v>
      </c>
      <c r="Z25" s="18">
        <v>1.1520250000000001E-9</v>
      </c>
      <c r="AA25" s="18">
        <v>1.5031002E-2</v>
      </c>
      <c r="AB25" s="18">
        <v>8.6861329999999995E-4</v>
      </c>
      <c r="AC25" s="18">
        <v>5.3076167E-3</v>
      </c>
      <c r="AD25" s="18">
        <v>3.3394792999999999E-2</v>
      </c>
      <c r="AE25" s="18">
        <v>63.722946000000007</v>
      </c>
      <c r="AF25" s="18">
        <v>42.803579999999997</v>
      </c>
      <c r="AG25" s="18">
        <v>7.3403095</v>
      </c>
      <c r="AH25" s="18">
        <v>42.105860999999997</v>
      </c>
      <c r="AI25" s="18">
        <v>2.6605854E-5</v>
      </c>
      <c r="AJ25" s="18">
        <v>3.7453614000000001E-3</v>
      </c>
      <c r="AK25" s="18">
        <v>2.8638043</v>
      </c>
      <c r="AL25" s="18">
        <v>1.009708E-3</v>
      </c>
    </row>
    <row r="26" spans="1:38" x14ac:dyDescent="0.3">
      <c r="A26" s="51" t="s">
        <v>211</v>
      </c>
      <c r="B26" s="51" t="s">
        <v>155</v>
      </c>
      <c r="C26" s="51" t="s">
        <v>212</v>
      </c>
      <c r="D26" s="51" t="s">
        <v>157</v>
      </c>
      <c r="E26" s="51" t="s">
        <v>158</v>
      </c>
      <c r="F26" s="51" t="s">
        <v>169</v>
      </c>
      <c r="G26" s="51"/>
      <c r="H26" s="17">
        <v>1.6270251999999999E-2</v>
      </c>
      <c r="I26" s="17">
        <v>19.463232999999999</v>
      </c>
      <c r="J26" s="17">
        <v>1.393726</v>
      </c>
      <c r="K26" s="17">
        <v>8.8479356000000006E-3</v>
      </c>
      <c r="L26" s="17">
        <v>2.1630035999999999E-3</v>
      </c>
      <c r="M26" s="17">
        <v>0.63000195999999997</v>
      </c>
      <c r="N26" s="48">
        <v>1.8734956000000001E-2</v>
      </c>
      <c r="O26" s="48">
        <v>2.1762784E-4</v>
      </c>
      <c r="P26" s="48">
        <v>2.6693851999999999E-3</v>
      </c>
      <c r="Q26" s="48">
        <v>34.941986</v>
      </c>
      <c r="R26" s="48">
        <v>19.887751000000002</v>
      </c>
      <c r="S26" s="50">
        <v>0.13724407999999999</v>
      </c>
      <c r="T26" s="50">
        <v>1.393726</v>
      </c>
      <c r="U26" s="18">
        <v>6.8379751999999995E-8</v>
      </c>
      <c r="V26" s="18">
        <v>5.5312158E-2</v>
      </c>
      <c r="W26" s="18">
        <v>3.5572683999999999E-3</v>
      </c>
      <c r="X26" s="18">
        <v>5.7791911E-8</v>
      </c>
      <c r="Y26" s="18">
        <v>2.1380622E-8</v>
      </c>
      <c r="Z26" s="18">
        <v>6.9934085999999999E-10</v>
      </c>
      <c r="AA26" s="18">
        <v>8.8479356000000006E-3</v>
      </c>
      <c r="AB26" s="18">
        <v>2.1762784E-4</v>
      </c>
      <c r="AC26" s="18">
        <v>2.6693851999999999E-3</v>
      </c>
      <c r="AD26" s="18">
        <v>1.8734956000000001E-2</v>
      </c>
      <c r="AE26" s="18">
        <v>49.965037000000002</v>
      </c>
      <c r="AF26" s="18">
        <v>32.461446000000002</v>
      </c>
      <c r="AG26" s="18">
        <v>0.35519531999999998</v>
      </c>
      <c r="AH26" s="18">
        <v>17.745128999999999</v>
      </c>
      <c r="AI26" s="18">
        <v>1.1645434999999999E-5</v>
      </c>
      <c r="AJ26" s="18">
        <v>2.8770053999999999E-3</v>
      </c>
      <c r="AK26" s="18">
        <v>1.3554174000000001</v>
      </c>
      <c r="AL26" s="18">
        <v>3.5431615E-2</v>
      </c>
    </row>
    <row r="27" spans="1:38" x14ac:dyDescent="0.3">
      <c r="A27" s="51" t="s">
        <v>213</v>
      </c>
      <c r="B27" s="51" t="s">
        <v>155</v>
      </c>
      <c r="C27" s="51" t="s">
        <v>214</v>
      </c>
      <c r="D27" s="51" t="s">
        <v>157</v>
      </c>
      <c r="E27" s="51" t="s">
        <v>158</v>
      </c>
      <c r="F27" s="51" t="s">
        <v>172</v>
      </c>
      <c r="G27" s="51"/>
      <c r="H27" s="17">
        <v>2.0677868000000001E-3</v>
      </c>
      <c r="I27" s="17">
        <v>31.647476999999999</v>
      </c>
      <c r="J27" s="17">
        <v>2.6219733999999999</v>
      </c>
      <c r="K27" s="17">
        <v>1.9978950999999998E-2</v>
      </c>
      <c r="L27" s="17">
        <v>1.0391799E-2</v>
      </c>
      <c r="M27" s="17">
        <v>3.3223753</v>
      </c>
      <c r="N27" s="48">
        <v>5.5581549000000001E-2</v>
      </c>
      <c r="O27" s="48">
        <v>2.7141938E-3</v>
      </c>
      <c r="P27" s="48">
        <v>1.0737458E-2</v>
      </c>
      <c r="Q27" s="48">
        <v>56.782062000000003</v>
      </c>
      <c r="R27" s="48">
        <v>32.566555999999999</v>
      </c>
      <c r="S27" s="50">
        <v>0.84018152000000002</v>
      </c>
      <c r="T27" s="50">
        <v>2.6219733999999999</v>
      </c>
      <c r="U27" s="18">
        <v>1.0635129E-7</v>
      </c>
      <c r="V27" s="18">
        <v>5.8834933999999998E-2</v>
      </c>
      <c r="W27" s="18">
        <v>1.2704562000000001E-2</v>
      </c>
      <c r="X27" s="18">
        <v>3.3441017000000002E-7</v>
      </c>
      <c r="Y27" s="18">
        <v>9.6713585000000005E-8</v>
      </c>
      <c r="Z27" s="18">
        <v>8.8211646E-10</v>
      </c>
      <c r="AA27" s="18">
        <v>1.9978950999999998E-2</v>
      </c>
      <c r="AB27" s="18">
        <v>2.7141938E-3</v>
      </c>
      <c r="AC27" s="18">
        <v>1.0737458E-2</v>
      </c>
      <c r="AD27" s="18">
        <v>5.5581549000000001E-2</v>
      </c>
      <c r="AE27" s="18">
        <v>1467.2763600000001</v>
      </c>
      <c r="AF27" s="18">
        <v>325.66966000000002</v>
      </c>
      <c r="AG27" s="18">
        <v>0.80429640000000002</v>
      </c>
      <c r="AH27" s="18">
        <v>28.772642000000001</v>
      </c>
      <c r="AI27" s="18">
        <v>1.4808052E-5</v>
      </c>
      <c r="AJ27" s="18">
        <v>7.6238184000000002E-3</v>
      </c>
      <c r="AK27" s="18">
        <v>2.6016716</v>
      </c>
      <c r="AL27" s="18">
        <v>1.2678040999999999E-2</v>
      </c>
    </row>
    <row r="28" spans="1:38" x14ac:dyDescent="0.3">
      <c r="A28" s="51" t="s">
        <v>215</v>
      </c>
      <c r="B28" s="51" t="s">
        <v>155</v>
      </c>
      <c r="C28" s="51" t="s">
        <v>216</v>
      </c>
      <c r="D28" s="51" t="s">
        <v>157</v>
      </c>
      <c r="E28" s="51" t="s">
        <v>158</v>
      </c>
      <c r="F28" s="51" t="s">
        <v>163</v>
      </c>
      <c r="G28" s="51"/>
      <c r="H28" s="17">
        <v>7.5469491000000003E-3</v>
      </c>
      <c r="I28" s="17">
        <v>58.792929000000001</v>
      </c>
      <c r="J28" s="17">
        <v>6.6719189999999999</v>
      </c>
      <c r="K28" s="17">
        <v>5.0335053999999997E-2</v>
      </c>
      <c r="L28" s="17">
        <v>6.2462385999999996E-3</v>
      </c>
      <c r="M28" s="17">
        <v>3.9238575999999998</v>
      </c>
      <c r="N28" s="48">
        <v>0.11659549</v>
      </c>
      <c r="O28" s="48">
        <v>1.4294948E-3</v>
      </c>
      <c r="P28" s="48">
        <v>1.0087999E-2</v>
      </c>
      <c r="Q28" s="48">
        <v>85.422708</v>
      </c>
      <c r="R28" s="48">
        <v>60.997712</v>
      </c>
      <c r="S28" s="50">
        <v>1.1197146</v>
      </c>
      <c r="T28" s="50">
        <v>6.6719189999999999</v>
      </c>
      <c r="U28" s="18">
        <v>8.3582764999999996E-8</v>
      </c>
      <c r="V28" s="18">
        <v>0.14219145999999999</v>
      </c>
      <c r="W28" s="18">
        <v>2.0379673000000001E-2</v>
      </c>
      <c r="X28" s="18">
        <v>7.0935511999999997E-7</v>
      </c>
      <c r="Y28" s="18">
        <v>1.4798632000000001E-7</v>
      </c>
      <c r="Z28" s="18">
        <v>2.0151556000000001E-9</v>
      </c>
      <c r="AA28" s="18">
        <v>5.0335053999999997E-2</v>
      </c>
      <c r="AB28" s="18">
        <v>1.4294948E-3</v>
      </c>
      <c r="AC28" s="18">
        <v>1.0087999E-2</v>
      </c>
      <c r="AD28" s="18">
        <v>0.11659549</v>
      </c>
      <c r="AE28" s="18">
        <v>1500.8766099999998</v>
      </c>
      <c r="AF28" s="18">
        <v>285.94898000000001</v>
      </c>
      <c r="AG28" s="18">
        <v>2.8200834000000001</v>
      </c>
      <c r="AH28" s="18">
        <v>55.431451000000003</v>
      </c>
      <c r="AI28" s="18">
        <v>2.4586581000000001E-5</v>
      </c>
      <c r="AJ28" s="18">
        <v>4.7469649000000001E-3</v>
      </c>
      <c r="AK28" s="18">
        <v>6.6396443999999999</v>
      </c>
      <c r="AL28" s="18">
        <v>2.7527606999999999E-2</v>
      </c>
    </row>
    <row r="29" spans="1:38" x14ac:dyDescent="0.3">
      <c r="A29" s="51" t="s">
        <v>217</v>
      </c>
      <c r="B29" s="51" t="s">
        <v>155</v>
      </c>
      <c r="C29" s="51" t="s">
        <v>218</v>
      </c>
      <c r="D29" s="51" t="s">
        <v>157</v>
      </c>
      <c r="E29" s="51" t="s">
        <v>158</v>
      </c>
      <c r="F29" s="51" t="s">
        <v>192</v>
      </c>
      <c r="G29" s="51"/>
      <c r="H29" s="17">
        <v>8.3784198999999997E-3</v>
      </c>
      <c r="I29" s="17">
        <v>62.560324999999999</v>
      </c>
      <c r="J29" s="17">
        <v>4.3239846999999996</v>
      </c>
      <c r="K29" s="17">
        <v>1.2999739999999999E-2</v>
      </c>
      <c r="L29" s="17">
        <v>6.0800089999999999E-3</v>
      </c>
      <c r="M29" s="17">
        <v>4.5758226000000004</v>
      </c>
      <c r="N29" s="48">
        <v>3.9721500999999999E-2</v>
      </c>
      <c r="O29" s="48">
        <v>9.4026345000000004E-4</v>
      </c>
      <c r="P29" s="48">
        <v>5.6893339000000003E-3</v>
      </c>
      <c r="Q29" s="48">
        <v>104.39431</v>
      </c>
      <c r="R29" s="48">
        <v>63.757810999999997</v>
      </c>
      <c r="S29" s="50">
        <v>0.40401322000000001</v>
      </c>
      <c r="T29" s="50">
        <v>4.3239846999999996</v>
      </c>
      <c r="U29" s="18">
        <v>5.1566276999999999E-8</v>
      </c>
      <c r="V29" s="18">
        <v>0.46126464</v>
      </c>
      <c r="W29" s="18">
        <v>1.0855546000000001E-2</v>
      </c>
      <c r="X29" s="18">
        <v>1.0873478E-7</v>
      </c>
      <c r="Y29" s="18">
        <v>3.0647819000000003E-8</v>
      </c>
      <c r="Z29" s="18">
        <v>1.2319955999999999E-9</v>
      </c>
      <c r="AA29" s="18">
        <v>1.2999739999999999E-2</v>
      </c>
      <c r="AB29" s="18">
        <v>9.4026345000000004E-4</v>
      </c>
      <c r="AC29" s="18">
        <v>5.6893339000000003E-3</v>
      </c>
      <c r="AD29" s="18">
        <v>3.9721500999999999E-2</v>
      </c>
      <c r="AE29" s="18">
        <v>42.008386000000002</v>
      </c>
      <c r="AF29" s="18">
        <v>251.70417</v>
      </c>
      <c r="AG29" s="18">
        <v>7.3359079999999999</v>
      </c>
      <c r="AH29" s="18">
        <v>57.564748000000002</v>
      </c>
      <c r="AI29" s="18">
        <v>2.3918564E-5</v>
      </c>
      <c r="AJ29" s="18">
        <v>4.8935623999999999E-3</v>
      </c>
      <c r="AK29" s="18">
        <v>4.3049622000000003</v>
      </c>
      <c r="AL29" s="18">
        <v>1.4128973E-2</v>
      </c>
    </row>
    <row r="30" spans="1:38" x14ac:dyDescent="0.3">
      <c r="A30" s="51" t="s">
        <v>219</v>
      </c>
      <c r="B30" s="51" t="s">
        <v>155</v>
      </c>
      <c r="C30" s="51" t="s">
        <v>220</v>
      </c>
      <c r="D30" s="51" t="s">
        <v>157</v>
      </c>
      <c r="E30" s="51" t="s">
        <v>158</v>
      </c>
      <c r="F30" s="51" t="s">
        <v>172</v>
      </c>
      <c r="G30" s="51"/>
      <c r="H30" s="17">
        <v>5.9579014E-3</v>
      </c>
      <c r="I30" s="17">
        <v>30.544854999999998</v>
      </c>
      <c r="J30" s="17">
        <v>3.0074328000000001</v>
      </c>
      <c r="K30" s="17">
        <v>1.6722829000000002E-2</v>
      </c>
      <c r="L30" s="17">
        <v>1.1372482E-2</v>
      </c>
      <c r="M30" s="17">
        <v>5.7160346999999998</v>
      </c>
      <c r="N30" s="48">
        <v>5.4140927999999998E-2</v>
      </c>
      <c r="O30" s="48">
        <v>3.0399964999999998E-3</v>
      </c>
      <c r="P30" s="48">
        <v>1.0511014000000001E-2</v>
      </c>
      <c r="Q30" s="48">
        <v>69.314783000000006</v>
      </c>
      <c r="R30" s="48">
        <v>31.445029000000002</v>
      </c>
      <c r="S30" s="50">
        <v>0.85050537000000004</v>
      </c>
      <c r="T30" s="50">
        <v>3.0074328000000001</v>
      </c>
      <c r="U30" s="18">
        <v>1.0308727E-7</v>
      </c>
      <c r="V30" s="18">
        <v>5.3272579E-2</v>
      </c>
      <c r="W30" s="18">
        <v>1.289421E-2</v>
      </c>
      <c r="X30" s="18">
        <v>2.6788453000000001E-7</v>
      </c>
      <c r="Y30" s="18">
        <v>9.2752109999999998E-8</v>
      </c>
      <c r="Z30" s="18">
        <v>7.1446678999999998E-10</v>
      </c>
      <c r="AA30" s="18">
        <v>1.6722829000000002E-2</v>
      </c>
      <c r="AB30" s="18">
        <v>3.0399964999999998E-3</v>
      </c>
      <c r="AC30" s="18">
        <v>1.0511014000000001E-2</v>
      </c>
      <c r="AD30" s="18">
        <v>5.4140927999999998E-2</v>
      </c>
      <c r="AE30" s="18">
        <v>1458.48101</v>
      </c>
      <c r="AF30" s="18">
        <v>488.88925</v>
      </c>
      <c r="AG30" s="18">
        <v>0.93852623000000002</v>
      </c>
      <c r="AH30" s="18">
        <v>27.763294999999999</v>
      </c>
      <c r="AI30" s="18">
        <v>1.1664433999999999E-5</v>
      </c>
      <c r="AJ30" s="18">
        <v>8.6565575000000002E-3</v>
      </c>
      <c r="AK30" s="18">
        <v>2.9730310000000002</v>
      </c>
      <c r="AL30" s="18">
        <v>2.5745278E-2</v>
      </c>
    </row>
    <row r="31" spans="1:38" x14ac:dyDescent="0.3">
      <c r="A31" s="51" t="s">
        <v>221</v>
      </c>
      <c r="B31" s="51" t="s">
        <v>155</v>
      </c>
      <c r="C31" s="51" t="s">
        <v>222</v>
      </c>
      <c r="D31" s="51" t="s">
        <v>157</v>
      </c>
      <c r="E31" s="51" t="s">
        <v>158</v>
      </c>
      <c r="F31" s="51" t="s">
        <v>163</v>
      </c>
      <c r="G31" s="51"/>
      <c r="H31" s="17">
        <v>1.9362432999999998E-2</v>
      </c>
      <c r="I31" s="17">
        <v>187.30395999999999</v>
      </c>
      <c r="J31" s="17">
        <v>20.585035000000001</v>
      </c>
      <c r="K31" s="17">
        <v>0.16603318</v>
      </c>
      <c r="L31" s="17">
        <v>1.7829429000000001E-2</v>
      </c>
      <c r="M31" s="17">
        <v>0.85778547999999999</v>
      </c>
      <c r="N31" s="48">
        <v>0.33014399999999999</v>
      </c>
      <c r="O31" s="48">
        <v>4.3258745000000001E-3</v>
      </c>
      <c r="P31" s="48">
        <v>2.8080774999999999E-2</v>
      </c>
      <c r="Q31" s="48">
        <v>198.18628000000001</v>
      </c>
      <c r="R31" s="48">
        <v>193.63946999999999</v>
      </c>
      <c r="S31" s="50">
        <v>3.1816621</v>
      </c>
      <c r="T31" s="50">
        <v>20.585035000000001</v>
      </c>
      <c r="U31" s="18">
        <v>3.1606043999999999E-7</v>
      </c>
      <c r="V31" s="18">
        <v>0.42527155</v>
      </c>
      <c r="W31" s="18">
        <v>5.9742929E-2</v>
      </c>
      <c r="X31" s="18">
        <v>2.4163395000000002E-6</v>
      </c>
      <c r="Y31" s="18">
        <v>4.2738073999999999E-7</v>
      </c>
      <c r="Z31" s="18">
        <v>5.9934308000000003E-9</v>
      </c>
      <c r="AA31" s="18">
        <v>0.16603318</v>
      </c>
      <c r="AB31" s="18">
        <v>4.3258745000000001E-3</v>
      </c>
      <c r="AC31" s="18">
        <v>2.8080774999999999E-2</v>
      </c>
      <c r="AD31" s="18">
        <v>0.33014399999999999</v>
      </c>
      <c r="AE31" s="18">
        <v>4092.9095000000002</v>
      </c>
      <c r="AF31" s="18">
        <v>236.20776000000001</v>
      </c>
      <c r="AG31" s="18">
        <v>3.0867540999999998</v>
      </c>
      <c r="AH31" s="18">
        <v>176.65034</v>
      </c>
      <c r="AI31" s="18">
        <v>5.9285634E-5</v>
      </c>
      <c r="AJ31" s="18">
        <v>8.2317595999999993E-3</v>
      </c>
      <c r="AK31" s="18">
        <v>20.535744000000001</v>
      </c>
      <c r="AL31" s="18">
        <v>4.1059051999999999E-2</v>
      </c>
    </row>
    <row r="32" spans="1:38" x14ac:dyDescent="0.3">
      <c r="A32" s="51" t="s">
        <v>223</v>
      </c>
      <c r="B32" s="51" t="s">
        <v>155</v>
      </c>
      <c r="C32" s="51" t="s">
        <v>224</v>
      </c>
      <c r="D32" s="51" t="s">
        <v>157</v>
      </c>
      <c r="E32" s="51" t="s">
        <v>158</v>
      </c>
      <c r="F32" s="51" t="s">
        <v>169</v>
      </c>
      <c r="G32" s="51"/>
      <c r="H32" s="17">
        <v>5.4181479999999997E-2</v>
      </c>
      <c r="I32" s="17">
        <v>86.609827999999993</v>
      </c>
      <c r="J32" s="17">
        <v>5.6737992999999998</v>
      </c>
      <c r="K32" s="17">
        <v>2.2254678E-2</v>
      </c>
      <c r="L32" s="17">
        <v>5.4484594000000003E-3</v>
      </c>
      <c r="M32" s="17">
        <v>2.0656365999999999</v>
      </c>
      <c r="N32" s="48">
        <v>5.3757134999999998E-2</v>
      </c>
      <c r="O32" s="48">
        <v>6.3134465000000005E-4</v>
      </c>
      <c r="P32" s="48">
        <v>6.3198886000000003E-3</v>
      </c>
      <c r="Q32" s="48">
        <v>131.31215</v>
      </c>
      <c r="R32" s="48">
        <v>87.823294000000004</v>
      </c>
      <c r="S32" s="50">
        <v>0.42394833999999998</v>
      </c>
      <c r="T32" s="50">
        <v>5.6737992999999998</v>
      </c>
      <c r="U32" s="18">
        <v>3.9116086000000001E-7</v>
      </c>
      <c r="V32" s="18">
        <v>0.1673258</v>
      </c>
      <c r="W32" s="18">
        <v>1.3636058E-2</v>
      </c>
      <c r="X32" s="18">
        <v>1.3234033000000001E-7</v>
      </c>
      <c r="Y32" s="18">
        <v>5.2464922999999999E-8</v>
      </c>
      <c r="Z32" s="18">
        <v>1.9831307999999998E-9</v>
      </c>
      <c r="AA32" s="18">
        <v>2.2254678E-2</v>
      </c>
      <c r="AB32" s="18">
        <v>6.3134465000000005E-4</v>
      </c>
      <c r="AC32" s="18">
        <v>6.3198886000000003E-3</v>
      </c>
      <c r="AD32" s="18">
        <v>5.3757134999999998E-2</v>
      </c>
      <c r="AE32" s="18">
        <v>70.397261999999998</v>
      </c>
      <c r="AF32" s="18">
        <v>108.87929</v>
      </c>
      <c r="AG32" s="18">
        <v>0.82002761999999996</v>
      </c>
      <c r="AH32" s="18">
        <v>78.683111999999994</v>
      </c>
      <c r="AI32" s="18">
        <v>1.652919E-5</v>
      </c>
      <c r="AJ32" s="18">
        <v>6.0448439000000001E-3</v>
      </c>
      <c r="AK32" s="18">
        <v>5.5685342999999996</v>
      </c>
      <c r="AL32" s="18">
        <v>9.9220195999999997E-2</v>
      </c>
    </row>
    <row r="33" spans="1:38" x14ac:dyDescent="0.3">
      <c r="A33" s="51" t="s">
        <v>225</v>
      </c>
      <c r="B33" s="51" t="s">
        <v>155</v>
      </c>
      <c r="C33" s="51" t="s">
        <v>226</v>
      </c>
      <c r="D33" s="51" t="s">
        <v>227</v>
      </c>
      <c r="E33" s="51" t="s">
        <v>158</v>
      </c>
      <c r="F33" s="51" t="s">
        <v>160</v>
      </c>
      <c r="G33" s="51" t="s">
        <v>160</v>
      </c>
      <c r="H33" s="17">
        <v>1.0663681E-2</v>
      </c>
      <c r="I33" s="17">
        <v>155.18929</v>
      </c>
      <c r="J33" s="17">
        <v>14.786523000000001</v>
      </c>
      <c r="K33" s="17">
        <v>0.10764677</v>
      </c>
      <c r="L33" s="17">
        <v>2.0873724999999999E-2</v>
      </c>
      <c r="M33" s="17">
        <v>0.36440420000000001</v>
      </c>
      <c r="N33" s="48">
        <v>0.26062415999999999</v>
      </c>
      <c r="O33" s="48">
        <v>5.4458720999999996E-3</v>
      </c>
      <c r="P33" s="48">
        <v>2.6394246E-2</v>
      </c>
      <c r="Q33" s="48">
        <v>163.45932999999999</v>
      </c>
      <c r="R33" s="48">
        <v>161.67945</v>
      </c>
      <c r="S33" s="50">
        <v>2.7792471999999999</v>
      </c>
      <c r="T33" s="50">
        <v>14.786523000000001</v>
      </c>
      <c r="U33" s="18">
        <v>5.7848148E-7</v>
      </c>
      <c r="V33" s="18">
        <v>0.36939659000000002</v>
      </c>
      <c r="W33" s="18">
        <v>4.8685162999999997E-2</v>
      </c>
      <c r="X33" s="18">
        <v>1.4319572999999999E-6</v>
      </c>
      <c r="Y33" s="18">
        <v>3.6960424999999999E-7</v>
      </c>
      <c r="Z33" s="18">
        <v>5.2629124999999999E-9</v>
      </c>
      <c r="AA33" s="18">
        <v>0.10764677</v>
      </c>
      <c r="AB33" s="18">
        <v>5.4458720999999996E-3</v>
      </c>
      <c r="AC33" s="18">
        <v>2.6394246E-2</v>
      </c>
      <c r="AD33" s="18">
        <v>0.26062415999999999</v>
      </c>
      <c r="AE33" s="18">
        <v>3919.9072000000001</v>
      </c>
      <c r="AF33" s="18">
        <v>302.16377</v>
      </c>
      <c r="AG33" s="18">
        <v>5.0022406999999998</v>
      </c>
      <c r="AH33" s="18">
        <v>144.96272999999999</v>
      </c>
      <c r="AI33" s="18">
        <v>1.1923671E-4</v>
      </c>
      <c r="AJ33" s="18">
        <v>1.3022849E-2</v>
      </c>
      <c r="AK33" s="18">
        <v>14.676539999999999</v>
      </c>
      <c r="AL33" s="18">
        <v>9.6960167E-2</v>
      </c>
    </row>
    <row r="34" spans="1:38" x14ac:dyDescent="0.3">
      <c r="A34" s="51" t="s">
        <v>228</v>
      </c>
      <c r="B34" s="51" t="s">
        <v>155</v>
      </c>
      <c r="C34" s="51" t="s">
        <v>229</v>
      </c>
      <c r="D34" s="51" t="s">
        <v>227</v>
      </c>
      <c r="E34" s="51" t="s">
        <v>158</v>
      </c>
      <c r="F34" s="51" t="s">
        <v>160</v>
      </c>
      <c r="G34" s="51" t="s">
        <v>160</v>
      </c>
      <c r="H34" s="17">
        <v>9.9086278999999996E-3</v>
      </c>
      <c r="I34" s="17">
        <v>87.164422999999999</v>
      </c>
      <c r="J34" s="17">
        <v>5.5608843999999999</v>
      </c>
      <c r="K34" s="17">
        <v>4.4120399999999997E-2</v>
      </c>
      <c r="L34" s="17">
        <v>1.4440685999999999E-2</v>
      </c>
      <c r="M34" s="17">
        <v>0.25164700000000001</v>
      </c>
      <c r="N34" s="48">
        <v>0.16195324999999999</v>
      </c>
      <c r="O34" s="48">
        <v>8.8598181E-4</v>
      </c>
      <c r="P34" s="48">
        <v>2.1872249999999999E-2</v>
      </c>
      <c r="Q34" s="48">
        <v>210.80868000000001</v>
      </c>
      <c r="R34" s="48">
        <v>104.1311</v>
      </c>
      <c r="S34" s="50">
        <v>0.75120896000000004</v>
      </c>
      <c r="T34" s="50">
        <v>5.5608843999999999</v>
      </c>
      <c r="U34" s="18">
        <v>5.2459959000000002E-7</v>
      </c>
      <c r="V34" s="18">
        <v>0.21062916000000001</v>
      </c>
      <c r="W34" s="18">
        <v>2.7345931E-2</v>
      </c>
      <c r="X34" s="18">
        <v>6.7669624999999997E-7</v>
      </c>
      <c r="Y34" s="18">
        <v>8.8292350000000006E-8</v>
      </c>
      <c r="Z34" s="18">
        <v>3.8850979000000003E-9</v>
      </c>
      <c r="AA34" s="18">
        <v>4.4120399999999997E-2</v>
      </c>
      <c r="AB34" s="18">
        <v>8.8598181E-4</v>
      </c>
      <c r="AC34" s="18">
        <v>2.1872249999999999E-2</v>
      </c>
      <c r="AD34" s="18">
        <v>0.16195324999999999</v>
      </c>
      <c r="AE34" s="18">
        <v>166.27827000000002</v>
      </c>
      <c r="AF34" s="18">
        <v>173.28057000000001</v>
      </c>
      <c r="AG34" s="18">
        <v>3.5778759999999998</v>
      </c>
      <c r="AH34" s="18">
        <v>80.124215000000007</v>
      </c>
      <c r="AI34" s="18">
        <v>9.0854782999999996E-5</v>
      </c>
      <c r="AJ34" s="18">
        <v>0.16622356999999999</v>
      </c>
      <c r="AK34" s="18">
        <v>5.9744318999999999</v>
      </c>
      <c r="AL34" s="18">
        <v>-0.57977107000000005</v>
      </c>
    </row>
    <row r="35" spans="1:38" x14ac:dyDescent="0.3">
      <c r="A35" s="51" t="s">
        <v>230</v>
      </c>
      <c r="B35" s="51" t="s">
        <v>155</v>
      </c>
      <c r="C35" s="51" t="s">
        <v>231</v>
      </c>
      <c r="D35" s="51" t="s">
        <v>227</v>
      </c>
      <c r="E35" s="51" t="s">
        <v>158</v>
      </c>
      <c r="F35" s="51" t="s">
        <v>160</v>
      </c>
      <c r="G35" s="51" t="s">
        <v>160</v>
      </c>
      <c r="H35" s="17">
        <v>7.6703799000000003E-2</v>
      </c>
      <c r="I35" s="17">
        <v>363.15311000000003</v>
      </c>
      <c r="J35" s="17">
        <v>36.498843999999998</v>
      </c>
      <c r="K35" s="17">
        <v>0.27436802999999998</v>
      </c>
      <c r="L35" s="17">
        <v>3.1681301000000002E-2</v>
      </c>
      <c r="M35" s="17">
        <v>4.0270047</v>
      </c>
      <c r="N35" s="48">
        <v>0.56004195999999995</v>
      </c>
      <c r="O35" s="48">
        <v>6.9876672000000004E-3</v>
      </c>
      <c r="P35" s="48">
        <v>4.8622928000000003E-2</v>
      </c>
      <c r="Q35" s="48">
        <v>427.20035000000001</v>
      </c>
      <c r="R35" s="48">
        <v>372.51821999999999</v>
      </c>
      <c r="S35" s="50">
        <v>5.2160169000000005</v>
      </c>
      <c r="T35" s="50">
        <v>36.498843999999998</v>
      </c>
      <c r="U35" s="18">
        <v>7.1168731000000002E-7</v>
      </c>
      <c r="V35" s="18">
        <v>0.67842097000000001</v>
      </c>
      <c r="W35" s="18">
        <v>0.10567667</v>
      </c>
      <c r="X35" s="18">
        <v>3.8750990000000001E-6</v>
      </c>
      <c r="Y35" s="18">
        <v>6.8878046999999996E-7</v>
      </c>
      <c r="Z35" s="18">
        <v>1.0683826000000001E-8</v>
      </c>
      <c r="AA35" s="18">
        <v>0.27436802999999998</v>
      </c>
      <c r="AB35" s="18">
        <v>6.9876672000000004E-3</v>
      </c>
      <c r="AC35" s="18">
        <v>4.8622928000000003E-2</v>
      </c>
      <c r="AD35" s="18">
        <v>0.56004195999999995</v>
      </c>
      <c r="AE35" s="18">
        <v>6207.8551000000007</v>
      </c>
      <c r="AF35" s="18">
        <v>501.45481999999998</v>
      </c>
      <c r="AG35" s="18">
        <v>7.2022145000000002</v>
      </c>
      <c r="AH35" s="18">
        <v>339.68092999999999</v>
      </c>
      <c r="AI35" s="18">
        <v>9.5727297000000006E-5</v>
      </c>
      <c r="AJ35" s="18">
        <v>1.3585701E-2</v>
      </c>
      <c r="AK35" s="18">
        <v>36.322445999999999</v>
      </c>
      <c r="AL35" s="18">
        <v>0.16281133</v>
      </c>
    </row>
    <row r="36" spans="1:38" x14ac:dyDescent="0.3">
      <c r="A36" s="51" t="s">
        <v>232</v>
      </c>
      <c r="B36" s="51" t="s">
        <v>155</v>
      </c>
      <c r="C36" s="51" t="s">
        <v>233</v>
      </c>
      <c r="D36" s="51" t="s">
        <v>227</v>
      </c>
      <c r="E36" s="51" t="s">
        <v>158</v>
      </c>
      <c r="F36" s="51" t="s">
        <v>160</v>
      </c>
      <c r="G36" s="51" t="s">
        <v>160</v>
      </c>
      <c r="H36" s="17">
        <v>7.6111560999999994E-2</v>
      </c>
      <c r="I36" s="17">
        <v>136.10085000000001</v>
      </c>
      <c r="J36" s="17">
        <v>8.7431470000000004</v>
      </c>
      <c r="K36" s="17">
        <v>3.1293914999999999E-2</v>
      </c>
      <c r="L36" s="17">
        <v>7.7935493E-3</v>
      </c>
      <c r="M36" s="17">
        <v>3.1155005999999998</v>
      </c>
      <c r="N36" s="48">
        <v>8.0775468000000003E-2</v>
      </c>
      <c r="O36" s="48">
        <v>8.8345565999999997E-4</v>
      </c>
      <c r="P36" s="48">
        <v>9.2717751000000008E-3</v>
      </c>
      <c r="Q36" s="48">
        <v>202.70213000000001</v>
      </c>
      <c r="R36" s="48">
        <v>137.71217999999999</v>
      </c>
      <c r="S36" s="50">
        <v>0.62905445999999998</v>
      </c>
      <c r="T36" s="50">
        <v>8.7431470000000004</v>
      </c>
      <c r="U36" s="18">
        <v>5.8240318999999995E-7</v>
      </c>
      <c r="V36" s="18">
        <v>0.22043062999999999</v>
      </c>
      <c r="W36" s="18">
        <v>2.1014468000000001E-2</v>
      </c>
      <c r="X36" s="18">
        <v>1.9297916E-7</v>
      </c>
      <c r="Y36" s="18">
        <v>7.4180734999999999E-8</v>
      </c>
      <c r="Z36" s="18">
        <v>2.7991094000000001E-9</v>
      </c>
      <c r="AA36" s="18">
        <v>3.1293914999999999E-2</v>
      </c>
      <c r="AB36" s="18">
        <v>8.8345565999999997E-4</v>
      </c>
      <c r="AC36" s="18">
        <v>9.2717751000000008E-3</v>
      </c>
      <c r="AD36" s="18">
        <v>8.0775468000000003E-2</v>
      </c>
      <c r="AE36" s="18">
        <v>86.591376999999994</v>
      </c>
      <c r="AF36" s="18">
        <v>164.11350999999999</v>
      </c>
      <c r="AG36" s="18">
        <v>0.65678612000000003</v>
      </c>
      <c r="AH36" s="18">
        <v>123.54961</v>
      </c>
      <c r="AI36" s="18">
        <v>2.0849751000000001E-5</v>
      </c>
      <c r="AJ36" s="18">
        <v>7.4747106000000001E-3</v>
      </c>
      <c r="AK36" s="18">
        <v>8.5881658000000005</v>
      </c>
      <c r="AL36" s="18">
        <v>0.14750651000000001</v>
      </c>
    </row>
    <row r="37" spans="1:38" x14ac:dyDescent="0.3">
      <c r="A37" s="51" t="s">
        <v>234</v>
      </c>
      <c r="B37" s="51" t="s">
        <v>155</v>
      </c>
      <c r="C37" s="51" t="s">
        <v>235</v>
      </c>
      <c r="D37" s="51" t="s">
        <v>227</v>
      </c>
      <c r="E37" s="51" t="s">
        <v>158</v>
      </c>
      <c r="F37" s="51" t="s">
        <v>160</v>
      </c>
      <c r="G37" s="51" t="s">
        <v>160</v>
      </c>
      <c r="H37" s="17">
        <v>4.3705593000000001E-3</v>
      </c>
      <c r="I37" s="17">
        <v>43.227505000000001</v>
      </c>
      <c r="J37" s="17">
        <v>3.0309723000000002</v>
      </c>
      <c r="K37" s="17">
        <v>2.2215616000000001E-2</v>
      </c>
      <c r="L37" s="17">
        <v>7.7986037999999997E-3</v>
      </c>
      <c r="M37" s="17">
        <v>1.4547251999999999</v>
      </c>
      <c r="N37" s="48">
        <v>5.7798921000000003E-2</v>
      </c>
      <c r="O37" s="48">
        <v>1.5169040999999999E-3</v>
      </c>
      <c r="P37" s="48">
        <v>8.2289444000000003E-3</v>
      </c>
      <c r="Q37" s="48">
        <v>63.340592000000001</v>
      </c>
      <c r="R37" s="48">
        <v>44.254925</v>
      </c>
      <c r="S37" s="50">
        <v>0.50447926999999992</v>
      </c>
      <c r="T37" s="50">
        <v>3.0309723000000002</v>
      </c>
      <c r="U37" s="18">
        <v>7.2733301E-8</v>
      </c>
      <c r="V37" s="18">
        <v>0.29473240000000001</v>
      </c>
      <c r="W37" s="18">
        <v>1.3068181E-2</v>
      </c>
      <c r="X37" s="18">
        <v>1.9829499000000001E-7</v>
      </c>
      <c r="Y37" s="18">
        <v>5.7296807999999998E-8</v>
      </c>
      <c r="Z37" s="18">
        <v>1.2822582999999999E-9</v>
      </c>
      <c r="AA37" s="18">
        <v>2.2215616000000001E-2</v>
      </c>
      <c r="AB37" s="18">
        <v>1.5169040999999999E-3</v>
      </c>
      <c r="AC37" s="18">
        <v>8.2289444000000003E-3</v>
      </c>
      <c r="AD37" s="18">
        <v>5.7798921000000003E-2</v>
      </c>
      <c r="AE37" s="18">
        <v>475.66760999999997</v>
      </c>
      <c r="AF37" s="18">
        <v>121.55202</v>
      </c>
      <c r="AG37" s="18">
        <v>4.4648678000000004</v>
      </c>
      <c r="AH37" s="18">
        <v>39.985782999999998</v>
      </c>
      <c r="AI37" s="18">
        <v>2.4062020999999998E-5</v>
      </c>
      <c r="AJ37" s="18">
        <v>5.0657447000000003E-3</v>
      </c>
      <c r="AK37" s="18">
        <v>3.0178916999999998</v>
      </c>
      <c r="AL37" s="18">
        <v>8.0147957000000006E-3</v>
      </c>
    </row>
    <row r="38" spans="1:38" x14ac:dyDescent="0.3">
      <c r="A38" s="51" t="s">
        <v>236</v>
      </c>
      <c r="B38" s="51" t="s">
        <v>155</v>
      </c>
      <c r="C38" s="51" t="s">
        <v>237</v>
      </c>
      <c r="D38" s="51" t="s">
        <v>227</v>
      </c>
      <c r="E38" s="51" t="s">
        <v>158</v>
      </c>
      <c r="F38" s="51" t="s">
        <v>160</v>
      </c>
      <c r="G38" s="51" t="s">
        <v>160</v>
      </c>
      <c r="H38" s="17">
        <v>1.0848744E-2</v>
      </c>
      <c r="I38" s="17">
        <v>82.183961999999994</v>
      </c>
      <c r="J38" s="17">
        <v>8.4544414000000003</v>
      </c>
      <c r="K38" s="17">
        <v>7.0347971999999995E-2</v>
      </c>
      <c r="L38" s="17">
        <v>8.8290220000000006E-3</v>
      </c>
      <c r="M38" s="17">
        <v>4.0286638000000004</v>
      </c>
      <c r="N38" s="48">
        <v>0.18408522999999999</v>
      </c>
      <c r="O38" s="48">
        <v>2.0281549000000002E-3</v>
      </c>
      <c r="P38" s="48">
        <v>1.5413496E-2</v>
      </c>
      <c r="Q38" s="48">
        <v>111.57333</v>
      </c>
      <c r="R38" s="48">
        <v>85.333946999999995</v>
      </c>
      <c r="S38" s="50">
        <v>1.7058074999999999</v>
      </c>
      <c r="T38" s="50">
        <v>8.4544414000000003</v>
      </c>
      <c r="U38" s="18">
        <v>1.6676671000000001E-7</v>
      </c>
      <c r="V38" s="18">
        <v>0.22144679</v>
      </c>
      <c r="W38" s="18">
        <v>2.9912725000000001E-2</v>
      </c>
      <c r="X38" s="18">
        <v>8.5703567999999995E-7</v>
      </c>
      <c r="Y38" s="18">
        <v>2.2947651999999999E-7</v>
      </c>
      <c r="Z38" s="18">
        <v>3.3340957000000002E-9</v>
      </c>
      <c r="AA38" s="18">
        <v>7.0347971999999995E-2</v>
      </c>
      <c r="AB38" s="18">
        <v>2.0281549000000002E-3</v>
      </c>
      <c r="AC38" s="18">
        <v>1.5413496E-2</v>
      </c>
      <c r="AD38" s="18">
        <v>0.18408522999999999</v>
      </c>
      <c r="AE38" s="18">
        <v>2471.9022</v>
      </c>
      <c r="AF38" s="18">
        <v>335.79039999999998</v>
      </c>
      <c r="AG38" s="18">
        <v>5.4850677000000001</v>
      </c>
      <c r="AH38" s="18">
        <v>77.210166999999998</v>
      </c>
      <c r="AI38" s="18">
        <v>6.8835909000000001E-5</v>
      </c>
      <c r="AJ38" s="18">
        <v>6.5504604999999999E-3</v>
      </c>
      <c r="AK38" s="18">
        <v>8.4107763000000002</v>
      </c>
      <c r="AL38" s="18">
        <v>3.7114599999999998E-2</v>
      </c>
    </row>
    <row r="39" spans="1:38" x14ac:dyDescent="0.3">
      <c r="A39" s="51" t="s">
        <v>238</v>
      </c>
      <c r="B39" s="51" t="s">
        <v>155</v>
      </c>
      <c r="C39" s="51" t="s">
        <v>239</v>
      </c>
      <c r="D39" s="51" t="s">
        <v>227</v>
      </c>
      <c r="E39" s="51" t="s">
        <v>158</v>
      </c>
      <c r="F39" s="51" t="s">
        <v>160</v>
      </c>
      <c r="G39" s="51" t="s">
        <v>160</v>
      </c>
      <c r="H39" s="17">
        <v>7.3605166000000003E-3</v>
      </c>
      <c r="I39" s="17">
        <v>59.408583999999998</v>
      </c>
      <c r="J39" s="17">
        <v>6.5190868000000002</v>
      </c>
      <c r="K39" s="17">
        <v>5.1542312999999999E-2</v>
      </c>
      <c r="L39" s="17">
        <v>7.4104705000000003E-3</v>
      </c>
      <c r="M39" s="17">
        <v>4.1489409999999998</v>
      </c>
      <c r="N39" s="48">
        <v>0.12405226</v>
      </c>
      <c r="O39" s="48">
        <v>1.6482723E-3</v>
      </c>
      <c r="P39" s="48">
        <v>1.1498325E-2</v>
      </c>
      <c r="Q39" s="48">
        <v>87.592986999999994</v>
      </c>
      <c r="R39" s="48">
        <v>61.533327</v>
      </c>
      <c r="S39" s="50">
        <v>1.1208929999999999</v>
      </c>
      <c r="T39" s="50">
        <v>6.5190868000000002</v>
      </c>
      <c r="U39" s="18">
        <v>9.0909313999999998E-8</v>
      </c>
      <c r="V39" s="18">
        <v>0.14114784999999999</v>
      </c>
      <c r="W39" s="18">
        <v>2.3712233999999999E-2</v>
      </c>
      <c r="X39" s="18">
        <v>6.7066451E-7</v>
      </c>
      <c r="Y39" s="18">
        <v>1.4314686E-7</v>
      </c>
      <c r="Z39" s="18">
        <v>2.0118535000000001E-9</v>
      </c>
      <c r="AA39" s="18">
        <v>5.1542312999999999E-2</v>
      </c>
      <c r="AB39" s="18">
        <v>1.6482723E-3</v>
      </c>
      <c r="AC39" s="18">
        <v>1.1498325E-2</v>
      </c>
      <c r="AD39" s="18">
        <v>0.12405226</v>
      </c>
      <c r="AE39" s="18">
        <v>1497.6053200000001</v>
      </c>
      <c r="AF39" s="18">
        <v>311.58037999999999</v>
      </c>
      <c r="AG39" s="18">
        <v>2.6098783999999999</v>
      </c>
      <c r="AH39" s="18">
        <v>55.882530000000003</v>
      </c>
      <c r="AI39" s="18">
        <v>2.3583282999999998E-5</v>
      </c>
      <c r="AJ39" s="18">
        <v>5.3345244999999999E-3</v>
      </c>
      <c r="AK39" s="18">
        <v>6.4862067999999997</v>
      </c>
      <c r="AL39" s="18">
        <v>2.7545397999999999E-2</v>
      </c>
    </row>
    <row r="40" spans="1:38" x14ac:dyDescent="0.3">
      <c r="A40" s="51" t="s">
        <v>240</v>
      </c>
      <c r="B40" s="51" t="s">
        <v>155</v>
      </c>
      <c r="C40" s="51" t="s">
        <v>241</v>
      </c>
      <c r="D40" s="51" t="s">
        <v>227</v>
      </c>
      <c r="E40" s="51" t="s">
        <v>158</v>
      </c>
      <c r="F40" s="51" t="s">
        <v>160</v>
      </c>
      <c r="G40" s="51" t="s">
        <v>160</v>
      </c>
      <c r="H40" s="17">
        <v>8.5514862999999993E-3</v>
      </c>
      <c r="I40" s="17">
        <v>67.919696999999999</v>
      </c>
      <c r="J40" s="17">
        <v>6.7774394999999998</v>
      </c>
      <c r="K40" s="17">
        <v>5.5057439E-2</v>
      </c>
      <c r="L40" s="17">
        <v>8.2476921000000005E-3</v>
      </c>
      <c r="M40" s="17">
        <v>3.4924666000000002</v>
      </c>
      <c r="N40" s="48">
        <v>0.141294</v>
      </c>
      <c r="O40" s="48">
        <v>1.8207091E-3</v>
      </c>
      <c r="P40" s="48">
        <v>1.2854101999999999E-2</v>
      </c>
      <c r="Q40" s="48">
        <v>94.967039999999997</v>
      </c>
      <c r="R40" s="48">
        <v>70.346406999999999</v>
      </c>
      <c r="S40" s="50">
        <v>1.2952866000000001</v>
      </c>
      <c r="T40" s="50">
        <v>6.7774394999999998</v>
      </c>
      <c r="U40" s="18">
        <v>1.2711500999999999E-7</v>
      </c>
      <c r="V40" s="18">
        <v>0.21749489</v>
      </c>
      <c r="W40" s="18">
        <v>2.4656803000000001E-2</v>
      </c>
      <c r="X40" s="18">
        <v>6.6551994000000004E-7</v>
      </c>
      <c r="Y40" s="18">
        <v>1.7001457000000001E-7</v>
      </c>
      <c r="Z40" s="18">
        <v>2.5521308999999998E-9</v>
      </c>
      <c r="AA40" s="18">
        <v>5.5057439E-2</v>
      </c>
      <c r="AB40" s="18">
        <v>1.8207091E-3</v>
      </c>
      <c r="AC40" s="18">
        <v>1.2854101999999999E-2</v>
      </c>
      <c r="AD40" s="18">
        <v>0.141294</v>
      </c>
      <c r="AE40" s="18">
        <v>1789.1563099999998</v>
      </c>
      <c r="AF40" s="18">
        <v>282.60545000000002</v>
      </c>
      <c r="AG40" s="18">
        <v>4.5418263999999997</v>
      </c>
      <c r="AH40" s="18">
        <v>63.688893</v>
      </c>
      <c r="AI40" s="18">
        <v>4.7672497E-5</v>
      </c>
      <c r="AJ40" s="18">
        <v>5.9198389999999997E-3</v>
      </c>
      <c r="AK40" s="18">
        <v>6.7431992999999997</v>
      </c>
      <c r="AL40" s="18">
        <v>2.8320343000000001E-2</v>
      </c>
    </row>
    <row r="41" spans="1:38" x14ac:dyDescent="0.3">
      <c r="A41" s="51" t="s">
        <v>242</v>
      </c>
      <c r="B41" s="51" t="s">
        <v>155</v>
      </c>
      <c r="C41" s="51" t="s">
        <v>243</v>
      </c>
      <c r="D41" s="51" t="s">
        <v>227</v>
      </c>
      <c r="E41" s="51" t="s">
        <v>158</v>
      </c>
      <c r="F41" s="51" t="s">
        <v>160</v>
      </c>
      <c r="G41" s="51" t="s">
        <v>160</v>
      </c>
      <c r="H41" s="17">
        <v>2.9272738999999999E-2</v>
      </c>
      <c r="I41" s="17">
        <v>114.98697</v>
      </c>
      <c r="J41" s="17">
        <v>9.8518503000000006</v>
      </c>
      <c r="K41" s="17">
        <v>6.5684826000000002E-2</v>
      </c>
      <c r="L41" s="17">
        <v>3.7602640999999999E-2</v>
      </c>
      <c r="M41" s="17">
        <v>2.6041162</v>
      </c>
      <c r="N41" s="48">
        <v>0.14319821999999999</v>
      </c>
      <c r="O41" s="48">
        <v>1.0438352E-2</v>
      </c>
      <c r="P41" s="48">
        <v>2.7182700000000001E-2</v>
      </c>
      <c r="Q41" s="48">
        <v>153.4205</v>
      </c>
      <c r="R41" s="48">
        <v>119.64149</v>
      </c>
      <c r="S41" s="50">
        <v>2.1813174000000002</v>
      </c>
      <c r="T41" s="50">
        <v>9.8518503000000006</v>
      </c>
      <c r="U41" s="18">
        <v>9.3845392000000002E-7</v>
      </c>
      <c r="V41" s="18">
        <v>0.44668478</v>
      </c>
      <c r="W41" s="18">
        <v>3.3957907000000002E-2</v>
      </c>
      <c r="X41" s="18">
        <v>7.0537799000000005E-7</v>
      </c>
      <c r="Y41" s="18">
        <v>2.4539183000000002E-7</v>
      </c>
      <c r="Z41" s="18">
        <v>2.8458647000000002E-9</v>
      </c>
      <c r="AA41" s="18">
        <v>6.5684826000000002E-2</v>
      </c>
      <c r="AB41" s="18">
        <v>1.0438352E-2</v>
      </c>
      <c r="AC41" s="18">
        <v>2.7182700000000001E-2</v>
      </c>
      <c r="AD41" s="18">
        <v>0.14319821999999999</v>
      </c>
      <c r="AE41" s="18">
        <v>3350.5414999999998</v>
      </c>
      <c r="AF41" s="18">
        <v>603.64737000000002</v>
      </c>
      <c r="AG41" s="18">
        <v>2.9644940000000002</v>
      </c>
      <c r="AH41" s="18">
        <v>104.77578</v>
      </c>
      <c r="AI41" s="18">
        <v>3.4116894999999998E-5</v>
      </c>
      <c r="AJ41" s="18">
        <v>2.3648716E-2</v>
      </c>
      <c r="AK41" s="18">
        <v>9.7425040999999997</v>
      </c>
      <c r="AL41" s="18">
        <v>8.5697435000000002E-2</v>
      </c>
    </row>
    <row r="42" spans="1:38" x14ac:dyDescent="0.3">
      <c r="A42" s="51" t="s">
        <v>244</v>
      </c>
      <c r="B42" s="51" t="s">
        <v>155</v>
      </c>
      <c r="C42" s="51" t="s">
        <v>245</v>
      </c>
      <c r="D42" s="51" t="s">
        <v>227</v>
      </c>
      <c r="E42" s="51" t="s">
        <v>158</v>
      </c>
      <c r="F42" s="51" t="s">
        <v>160</v>
      </c>
      <c r="G42" s="51" t="s">
        <v>160</v>
      </c>
      <c r="H42" s="17">
        <v>1.2500814000000001E-2</v>
      </c>
      <c r="I42" s="17">
        <v>99.283181999999996</v>
      </c>
      <c r="J42" s="17">
        <v>10.793633</v>
      </c>
      <c r="K42" s="17">
        <v>8.9652264999999995E-2</v>
      </c>
      <c r="L42" s="17">
        <v>1.0289670000000001E-2</v>
      </c>
      <c r="M42" s="17">
        <v>4.0421395999999996</v>
      </c>
      <c r="N42" s="48">
        <v>0.21657240999999999</v>
      </c>
      <c r="O42" s="48">
        <v>2.4544605000000001E-3</v>
      </c>
      <c r="P42" s="48">
        <v>1.8215572999999999E-2</v>
      </c>
      <c r="Q42" s="48">
        <v>127.63571</v>
      </c>
      <c r="R42" s="48">
        <v>102.68653</v>
      </c>
      <c r="S42" s="50">
        <v>2.0406182999999998</v>
      </c>
      <c r="T42" s="50">
        <v>10.793633</v>
      </c>
      <c r="U42" s="18">
        <v>1.6776439E-7</v>
      </c>
      <c r="V42" s="18">
        <v>0.23059706999999999</v>
      </c>
      <c r="W42" s="18">
        <v>3.6218791E-2</v>
      </c>
      <c r="X42" s="18">
        <v>1.181144E-6</v>
      </c>
      <c r="Y42" s="18">
        <v>2.7543589E-7</v>
      </c>
      <c r="Z42" s="18">
        <v>3.7127188E-9</v>
      </c>
      <c r="AA42" s="18">
        <v>8.9652264999999995E-2</v>
      </c>
      <c r="AB42" s="18">
        <v>2.4544605000000001E-3</v>
      </c>
      <c r="AC42" s="18">
        <v>1.8215572999999999E-2</v>
      </c>
      <c r="AD42" s="18">
        <v>0.21657240999999999</v>
      </c>
      <c r="AE42" s="18">
        <v>2953.1419000000001</v>
      </c>
      <c r="AF42" s="18">
        <v>359.23138999999998</v>
      </c>
      <c r="AG42" s="18">
        <v>5.1819037000000003</v>
      </c>
      <c r="AH42" s="18">
        <v>93.476982000000007</v>
      </c>
      <c r="AI42" s="18">
        <v>5.4093082000000003E-5</v>
      </c>
      <c r="AJ42" s="18">
        <v>6.6127503999999998E-3</v>
      </c>
      <c r="AK42" s="18">
        <v>10.745566</v>
      </c>
      <c r="AL42" s="18">
        <v>4.1454583000000003E-2</v>
      </c>
    </row>
    <row r="43" spans="1:38" x14ac:dyDescent="0.3">
      <c r="A43" s="51" t="s">
        <v>246</v>
      </c>
      <c r="B43" s="51" t="s">
        <v>155</v>
      </c>
      <c r="C43" s="51" t="s">
        <v>247</v>
      </c>
      <c r="D43" s="51" t="s">
        <v>227</v>
      </c>
      <c r="E43" s="51" t="s">
        <v>158</v>
      </c>
      <c r="F43" s="51" t="s">
        <v>160</v>
      </c>
      <c r="G43" s="51" t="s">
        <v>160</v>
      </c>
      <c r="H43" s="17">
        <v>2.8418822E-2</v>
      </c>
      <c r="I43" s="17">
        <v>164.30008000000001</v>
      </c>
      <c r="J43" s="17">
        <v>16.934559</v>
      </c>
      <c r="K43" s="17">
        <v>0.13260327999999999</v>
      </c>
      <c r="L43" s="17">
        <v>1.5032014E-2</v>
      </c>
      <c r="M43" s="17">
        <v>1.1801980999999999</v>
      </c>
      <c r="N43" s="48">
        <v>0.26960371999999999</v>
      </c>
      <c r="O43" s="48">
        <v>3.3863533E-3</v>
      </c>
      <c r="P43" s="48">
        <v>2.3453043E-2</v>
      </c>
      <c r="Q43" s="48">
        <v>184.05698000000001</v>
      </c>
      <c r="R43" s="48">
        <v>169.36765</v>
      </c>
      <c r="S43" s="50">
        <v>2.4906991999999999</v>
      </c>
      <c r="T43" s="50">
        <v>16.934559</v>
      </c>
      <c r="U43" s="18">
        <v>3.3955753999999997E-7</v>
      </c>
      <c r="V43" s="18">
        <v>0.36626092999999998</v>
      </c>
      <c r="W43" s="18">
        <v>5.0975287000000001E-2</v>
      </c>
      <c r="X43" s="18">
        <v>1.8341026000000001E-6</v>
      </c>
      <c r="Y43" s="18">
        <v>3.3135741999999998E-7</v>
      </c>
      <c r="Z43" s="18">
        <v>5.0730014999999998E-9</v>
      </c>
      <c r="AA43" s="18">
        <v>0.13260327999999999</v>
      </c>
      <c r="AB43" s="18">
        <v>3.3863533E-3</v>
      </c>
      <c r="AC43" s="18">
        <v>2.3453043E-2</v>
      </c>
      <c r="AD43" s="18">
        <v>0.26960371999999999</v>
      </c>
      <c r="AE43" s="18">
        <v>3048.4942000000001</v>
      </c>
      <c r="AF43" s="18">
        <v>204.16847000000001</v>
      </c>
      <c r="AG43" s="18">
        <v>2.510138</v>
      </c>
      <c r="AH43" s="18">
        <v>154.16990000000001</v>
      </c>
      <c r="AI43" s="18">
        <v>4.8615987999999997E-5</v>
      </c>
      <c r="AJ43" s="18">
        <v>7.7604739000000002E-3</v>
      </c>
      <c r="AK43" s="18">
        <v>16.870433999999999</v>
      </c>
      <c r="AL43" s="18">
        <v>5.6364506000000002E-2</v>
      </c>
    </row>
    <row r="44" spans="1:38" x14ac:dyDescent="0.3">
      <c r="A44" s="16" t="s">
        <v>248</v>
      </c>
      <c r="B44" s="16" t="s">
        <v>249</v>
      </c>
      <c r="C44" s="16" t="s">
        <v>250</v>
      </c>
      <c r="D44" s="16" t="s">
        <v>157</v>
      </c>
      <c r="E44" s="16" t="s">
        <v>158</v>
      </c>
      <c r="F44" s="16" t="s">
        <v>169</v>
      </c>
      <c r="G44" s="16" t="s">
        <v>169</v>
      </c>
      <c r="H44" s="17">
        <v>0.70516160999999999</v>
      </c>
      <c r="I44" s="17">
        <v>32.308529</v>
      </c>
      <c r="J44" s="17">
        <v>1.4656633999999999</v>
      </c>
      <c r="K44" s="17">
        <v>7.5141553999999999E-3</v>
      </c>
      <c r="L44" s="17">
        <v>9.1926662999999992E-3</v>
      </c>
      <c r="M44" s="17">
        <v>7.2208043000000002</v>
      </c>
      <c r="N44" s="48">
        <v>1.7917931000000002E-2</v>
      </c>
      <c r="O44" s="48">
        <v>2.5745124999999999E-4</v>
      </c>
      <c r="P44" s="48">
        <v>1.8547431E-2</v>
      </c>
      <c r="Q44" s="48">
        <v>162.11793</v>
      </c>
      <c r="R44" s="48">
        <v>33.972057999999997</v>
      </c>
      <c r="S44" s="50">
        <v>0.22728556</v>
      </c>
      <c r="T44" s="50">
        <v>1.4656633999999999</v>
      </c>
      <c r="U44" s="18">
        <v>3.4629008000000001E-8</v>
      </c>
      <c r="V44" s="18">
        <v>1.0524294000000001</v>
      </c>
      <c r="W44" s="18">
        <v>5.7629146999999999E-3</v>
      </c>
      <c r="X44" s="18">
        <v>6.1483835999999997E-8</v>
      </c>
      <c r="Y44" s="18">
        <v>3.8994048999999997E-8</v>
      </c>
      <c r="Z44" s="18">
        <v>1.4727457E-9</v>
      </c>
      <c r="AA44" s="18">
        <v>7.5141553999999999E-3</v>
      </c>
      <c r="AB44" s="18">
        <v>2.5745124999999999E-4</v>
      </c>
      <c r="AC44" s="18">
        <v>1.8547431E-2</v>
      </c>
      <c r="AD44" s="18">
        <v>1.7917931000000002E-2</v>
      </c>
      <c r="AE44" s="18">
        <v>46.956752600000002</v>
      </c>
      <c r="AF44" s="18">
        <v>365.16406999999998</v>
      </c>
      <c r="AG44" s="18">
        <v>0.42547178000000002</v>
      </c>
      <c r="AH44" s="18">
        <v>31.532928999999999</v>
      </c>
      <c r="AI44" s="18">
        <v>9.2561837999999993E-6</v>
      </c>
      <c r="AJ44" s="18">
        <v>1.054585E-3</v>
      </c>
      <c r="AK44" s="18">
        <v>1.0409994</v>
      </c>
      <c r="AL44" s="18">
        <v>0.42360950000000003</v>
      </c>
    </row>
    <row r="45" spans="1:38" x14ac:dyDescent="0.3">
      <c r="A45" s="16" t="s">
        <v>251</v>
      </c>
      <c r="B45" s="16" t="s">
        <v>249</v>
      </c>
      <c r="C45" s="16" t="s">
        <v>252</v>
      </c>
      <c r="D45" s="16" t="s">
        <v>253</v>
      </c>
      <c r="E45" s="16" t="s">
        <v>158</v>
      </c>
      <c r="F45" s="16" t="s">
        <v>169</v>
      </c>
      <c r="G45" s="16"/>
      <c r="H45" s="17">
        <v>2.8104120999999999E-2</v>
      </c>
      <c r="I45" s="17">
        <v>1.2809451999999999</v>
      </c>
      <c r="J45" s="17">
        <v>0.23659601999999999</v>
      </c>
      <c r="K45" s="17">
        <v>7.7860734000000003E-3</v>
      </c>
      <c r="L45" s="17">
        <v>2.6021321000000001E-3</v>
      </c>
      <c r="M45" s="17">
        <v>0.92054413999999996</v>
      </c>
      <c r="N45" s="48">
        <v>3.4585349000000001E-2</v>
      </c>
      <c r="O45" s="48">
        <v>8.2871570999999995E-5</v>
      </c>
      <c r="P45" s="48">
        <v>3.5198198999999999E-3</v>
      </c>
      <c r="Q45" s="48">
        <v>20.350294000000002</v>
      </c>
      <c r="R45" s="48">
        <v>1.3089008</v>
      </c>
      <c r="S45" s="50">
        <v>5.3030887999999998E-2</v>
      </c>
      <c r="T45" s="50">
        <v>0.23659601999999999</v>
      </c>
      <c r="U45" s="18">
        <v>8.0166744000000004E-9</v>
      </c>
      <c r="V45" s="18">
        <v>8.1847456999999992E-3</v>
      </c>
      <c r="W45" s="18">
        <v>9.5039055000000004E-4</v>
      </c>
      <c r="X45" s="18">
        <v>5.1217498999999998E-8</v>
      </c>
      <c r="Y45" s="18">
        <v>8.1805548999999993E-9</v>
      </c>
      <c r="Z45" s="18">
        <v>5.1646948000000004E-10</v>
      </c>
      <c r="AA45" s="18">
        <v>7.7860734000000003E-3</v>
      </c>
      <c r="AB45" s="18">
        <v>8.2871570999999995E-5</v>
      </c>
      <c r="AC45" s="18">
        <v>3.5198198999999999E-3</v>
      </c>
      <c r="AD45" s="18">
        <v>3.4585349000000001E-2</v>
      </c>
      <c r="AE45" s="18">
        <v>15.40457717</v>
      </c>
      <c r="AF45" s="18">
        <v>46.326369999999997</v>
      </c>
      <c r="AG45" s="18">
        <v>8.9837436000000007E-2</v>
      </c>
      <c r="AH45" s="18">
        <v>1.2006842</v>
      </c>
      <c r="AI45" s="18">
        <v>9.0397664000000001E-7</v>
      </c>
      <c r="AJ45" s="18">
        <v>4.1192417000000002E-5</v>
      </c>
      <c r="AK45" s="18">
        <v>0.18224814</v>
      </c>
      <c r="AL45" s="18">
        <v>5.4306687999999999E-2</v>
      </c>
    </row>
    <row r="46" spans="1:38" x14ac:dyDescent="0.3">
      <c r="A46" s="16" t="s">
        <v>254</v>
      </c>
      <c r="B46" s="16" t="s">
        <v>249</v>
      </c>
      <c r="C46" s="16" t="s">
        <v>255</v>
      </c>
      <c r="D46" s="16" t="s">
        <v>253</v>
      </c>
      <c r="E46" s="16" t="s">
        <v>158</v>
      </c>
      <c r="F46" s="16" t="s">
        <v>169</v>
      </c>
      <c r="G46" s="16"/>
      <c r="H46" s="17">
        <v>1.7576237000000001E-2</v>
      </c>
      <c r="I46" s="17">
        <v>1.2027208</v>
      </c>
      <c r="J46" s="17">
        <v>0.19691455999999999</v>
      </c>
      <c r="K46" s="17">
        <v>3.0426409E-3</v>
      </c>
      <c r="L46" s="17">
        <v>2.2498138000000001E-3</v>
      </c>
      <c r="M46" s="17">
        <v>1.1790069999999999</v>
      </c>
      <c r="N46" s="48">
        <v>1.3163138E-2</v>
      </c>
      <c r="O46" s="48">
        <v>1.7764791000000001E-4</v>
      </c>
      <c r="P46" s="48">
        <v>3.1780577E-3</v>
      </c>
      <c r="Q46" s="48">
        <v>1.2373654999999999</v>
      </c>
      <c r="R46" s="48">
        <v>1.2295946</v>
      </c>
      <c r="S46" s="50">
        <v>3.4614089000000001E-2</v>
      </c>
      <c r="T46" s="50">
        <v>0.19691455999999999</v>
      </c>
      <c r="U46" s="18">
        <v>5.8024405000000002E-9</v>
      </c>
      <c r="V46" s="18">
        <v>1.0469803E-2</v>
      </c>
      <c r="W46" s="18">
        <v>5.7974752999999997E-4</v>
      </c>
      <c r="X46" s="18">
        <v>1.9694088999999999E-8</v>
      </c>
      <c r="Y46" s="18">
        <v>1.1024105000000001E-9</v>
      </c>
      <c r="Z46" s="18">
        <v>9.8405826999999996E-10</v>
      </c>
      <c r="AA46" s="18">
        <v>3.0426409E-3</v>
      </c>
      <c r="AB46" s="18">
        <v>1.7764791000000001E-4</v>
      </c>
      <c r="AC46" s="18">
        <v>3.1780577E-3</v>
      </c>
      <c r="AD46" s="18">
        <v>1.3163138E-2</v>
      </c>
      <c r="AE46" s="18">
        <v>3.1376263</v>
      </c>
      <c r="AF46" s="18">
        <v>59.265509000000002</v>
      </c>
      <c r="AG46" s="18">
        <v>9.4590648999999999E-2</v>
      </c>
      <c r="AH46" s="18">
        <v>1.1380636</v>
      </c>
      <c r="AI46" s="18">
        <v>7.9949606000000003E-7</v>
      </c>
      <c r="AJ46" s="18">
        <v>3.0206057000000001E-5</v>
      </c>
      <c r="AK46" s="18">
        <v>0.12726754000000001</v>
      </c>
      <c r="AL46" s="18">
        <v>6.9616821999999995E-2</v>
      </c>
    </row>
    <row r="47" spans="1:38" x14ac:dyDescent="0.3">
      <c r="A47" s="16" t="s">
        <v>256</v>
      </c>
      <c r="B47" s="16" t="s">
        <v>249</v>
      </c>
      <c r="C47" s="16" t="s">
        <v>257</v>
      </c>
      <c r="D47" s="16" t="s">
        <v>157</v>
      </c>
      <c r="E47" s="16" t="s">
        <v>158</v>
      </c>
      <c r="F47" s="16" t="s">
        <v>169</v>
      </c>
      <c r="G47" s="16" t="s">
        <v>169</v>
      </c>
      <c r="H47" s="17">
        <v>9.9809512000000003E-2</v>
      </c>
      <c r="I47" s="17">
        <v>6.4347165999999998</v>
      </c>
      <c r="J47" s="17">
        <v>0.55116443000000004</v>
      </c>
      <c r="K47" s="17">
        <v>3.9314529999999997E-3</v>
      </c>
      <c r="L47" s="17">
        <v>2.0739844000000002E-3</v>
      </c>
      <c r="M47" s="17">
        <v>1.2207273999999999</v>
      </c>
      <c r="N47" s="48">
        <v>7.9624146000000003E-3</v>
      </c>
      <c r="O47" s="48">
        <v>2.2343029E-4</v>
      </c>
      <c r="P47" s="48">
        <v>3.1436996E-3</v>
      </c>
      <c r="Q47" s="48">
        <v>27.017619</v>
      </c>
      <c r="R47" s="48">
        <v>6.6254444000000001</v>
      </c>
      <c r="S47" s="50">
        <v>6.1525955E-2</v>
      </c>
      <c r="T47" s="50">
        <v>0.55116443000000004</v>
      </c>
      <c r="U47" s="18">
        <v>5.8617998999999997E-9</v>
      </c>
      <c r="V47" s="18">
        <v>7.6178386000000001E-2</v>
      </c>
      <c r="W47" s="18">
        <v>2.4378428999999998E-3</v>
      </c>
      <c r="X47" s="18">
        <v>5.2633712999999998E-8</v>
      </c>
      <c r="Y47" s="18">
        <v>9.2369516999999998E-9</v>
      </c>
      <c r="Z47" s="18">
        <v>3.1428613999999998E-10</v>
      </c>
      <c r="AA47" s="18">
        <v>3.9314529999999997E-3</v>
      </c>
      <c r="AB47" s="18">
        <v>2.2343029E-4</v>
      </c>
      <c r="AC47" s="18">
        <v>3.1436996E-3</v>
      </c>
      <c r="AD47" s="18">
        <v>7.9624146000000003E-3</v>
      </c>
      <c r="AE47" s="18">
        <v>7.5996487300000002</v>
      </c>
      <c r="AF47" s="18">
        <v>56.392862999999998</v>
      </c>
      <c r="AG47" s="18">
        <v>6.3827495999999997E-2</v>
      </c>
      <c r="AH47" s="18">
        <v>6.1400702000000003</v>
      </c>
      <c r="AI47" s="18">
        <v>1.4194347999999999E-6</v>
      </c>
      <c r="AJ47" s="18">
        <v>4.4181561999999999E-4</v>
      </c>
      <c r="AK47" s="18">
        <v>0.49056989000000001</v>
      </c>
      <c r="AL47" s="18">
        <v>6.0152719E-2</v>
      </c>
    </row>
    <row r="48" spans="1:38" x14ac:dyDescent="0.3">
      <c r="A48" s="16" t="s">
        <v>258</v>
      </c>
      <c r="B48" s="16" t="s">
        <v>249</v>
      </c>
      <c r="C48" s="16" t="s">
        <v>259</v>
      </c>
      <c r="D48" s="16" t="s">
        <v>253</v>
      </c>
      <c r="E48" s="16" t="s">
        <v>158</v>
      </c>
      <c r="F48" s="16" t="s">
        <v>169</v>
      </c>
      <c r="G48" s="16"/>
      <c r="H48" s="17">
        <v>7.8384564000000007E-3</v>
      </c>
      <c r="I48" s="17">
        <v>1.1853290000000001</v>
      </c>
      <c r="J48" s="17">
        <v>0.24901992000000001</v>
      </c>
      <c r="K48" s="17">
        <v>2.1797660999999999E-4</v>
      </c>
      <c r="L48" s="17">
        <v>1.8659893000000001E-3</v>
      </c>
      <c r="M48" s="17">
        <v>1.5476329</v>
      </c>
      <c r="N48" s="48">
        <v>4.1439567E-4</v>
      </c>
      <c r="O48" s="48">
        <v>2.1051094999999999E-5</v>
      </c>
      <c r="P48" s="48">
        <v>3.9432345000000001E-3</v>
      </c>
      <c r="Q48" s="48">
        <v>19.331524000000002</v>
      </c>
      <c r="R48" s="48">
        <v>1.2225641</v>
      </c>
      <c r="S48" s="50">
        <v>2.5273074E-2</v>
      </c>
      <c r="T48" s="50">
        <v>0.24901992000000001</v>
      </c>
      <c r="U48" s="18">
        <v>1.6061548E-9</v>
      </c>
      <c r="V48" s="18">
        <v>5.3751123999999997E-3</v>
      </c>
      <c r="W48" s="18">
        <v>2.2911620999999999E-4</v>
      </c>
      <c r="X48" s="18">
        <v>2.0640163000000001E-9</v>
      </c>
      <c r="Y48" s="18">
        <v>9.6447333000000003E-10</v>
      </c>
      <c r="Z48" s="18">
        <v>1.3258267999999999E-10</v>
      </c>
      <c r="AA48" s="18">
        <v>2.1797660999999999E-4</v>
      </c>
      <c r="AB48" s="18">
        <v>2.1051094999999999E-5</v>
      </c>
      <c r="AC48" s="18">
        <v>3.9432345000000001E-3</v>
      </c>
      <c r="AD48" s="18">
        <v>4.1439567E-4</v>
      </c>
      <c r="AE48" s="18">
        <v>1.96218388</v>
      </c>
      <c r="AF48" s="18">
        <v>78.133959000000004</v>
      </c>
      <c r="AG48" s="18">
        <v>2.0254556999999999E-2</v>
      </c>
      <c r="AH48" s="18">
        <v>1.1145423999999999</v>
      </c>
      <c r="AI48" s="18">
        <v>7.6149192999999998E-7</v>
      </c>
      <c r="AJ48" s="18">
        <v>4.8966082000000003E-5</v>
      </c>
      <c r="AK48" s="18">
        <v>0.15264968000000001</v>
      </c>
      <c r="AL48" s="18">
        <v>9.6321280999999995E-2</v>
      </c>
    </row>
    <row r="49" spans="1:38" x14ac:dyDescent="0.3">
      <c r="A49" s="16" t="s">
        <v>260</v>
      </c>
      <c r="B49" s="16" t="s">
        <v>249</v>
      </c>
      <c r="C49" s="16" t="s">
        <v>261</v>
      </c>
      <c r="D49" s="16" t="s">
        <v>157</v>
      </c>
      <c r="E49" s="16" t="s">
        <v>158</v>
      </c>
      <c r="F49" s="16" t="s">
        <v>159</v>
      </c>
      <c r="G49" s="16" t="s">
        <v>159</v>
      </c>
      <c r="H49" s="17">
        <v>5.4871599999999998E-4</v>
      </c>
      <c r="I49" s="17">
        <v>4.2843011999999998</v>
      </c>
      <c r="J49" s="17">
        <v>0.27894690999999999</v>
      </c>
      <c r="K49" s="17">
        <v>4.1226863000000001E-3</v>
      </c>
      <c r="L49" s="17">
        <v>6.1546238999999996E-4</v>
      </c>
      <c r="M49" s="17">
        <v>0.21263921</v>
      </c>
      <c r="N49" s="48">
        <v>1.2770992E-2</v>
      </c>
      <c r="O49" s="48">
        <v>5.0416597E-5</v>
      </c>
      <c r="P49" s="48">
        <v>1.0233622E-3</v>
      </c>
      <c r="Q49" s="48">
        <v>4.3612219999999997</v>
      </c>
      <c r="R49" s="48">
        <v>4.3446173000000003</v>
      </c>
      <c r="S49" s="50">
        <v>3.7542395999999999E-2</v>
      </c>
      <c r="T49" s="50">
        <v>0.27894690999999999</v>
      </c>
      <c r="U49" s="18">
        <v>4.6305120999999999E-8</v>
      </c>
      <c r="V49" s="18">
        <v>3.4912577E-2</v>
      </c>
      <c r="W49" s="18">
        <v>2.9885620000000002E-3</v>
      </c>
      <c r="X49" s="18">
        <v>4.3372891999999999E-8</v>
      </c>
      <c r="Y49" s="18">
        <v>3.6750451000000001E-9</v>
      </c>
      <c r="Z49" s="18">
        <v>1.0642058E-10</v>
      </c>
      <c r="AA49" s="18">
        <v>4.1226863000000001E-3</v>
      </c>
      <c r="AB49" s="18">
        <v>5.0416597E-5</v>
      </c>
      <c r="AC49" s="18">
        <v>1.0233622E-3</v>
      </c>
      <c r="AD49" s="18">
        <v>1.2770992E-2</v>
      </c>
      <c r="AE49" s="18">
        <v>1.6637270700000002</v>
      </c>
      <c r="AF49" s="18">
        <v>12.058254</v>
      </c>
      <c r="AG49" s="18">
        <v>0.19177205</v>
      </c>
      <c r="AH49" s="18">
        <v>4.0388846999999997</v>
      </c>
      <c r="AI49" s="18">
        <v>4.8994351999999996E-7</v>
      </c>
      <c r="AJ49" s="18">
        <v>1.1913722999999999E-2</v>
      </c>
      <c r="AK49" s="18">
        <v>0.26702669000000001</v>
      </c>
      <c r="AL49" s="18">
        <v>6.4999999999999996E-6</v>
      </c>
    </row>
    <row r="50" spans="1:38" x14ac:dyDescent="0.3">
      <c r="A50" s="16" t="s">
        <v>262</v>
      </c>
      <c r="B50" s="16" t="s">
        <v>249</v>
      </c>
      <c r="C50" s="16" t="s">
        <v>263</v>
      </c>
      <c r="D50" s="16" t="s">
        <v>253</v>
      </c>
      <c r="E50" s="16" t="s">
        <v>158</v>
      </c>
      <c r="F50" s="16" t="s">
        <v>169</v>
      </c>
      <c r="G50" s="16"/>
      <c r="H50" s="17">
        <v>1.4538829E-6</v>
      </c>
      <c r="I50" s="17">
        <v>0.89047723000000001</v>
      </c>
      <c r="J50" s="17">
        <v>5.9151066000000002E-2</v>
      </c>
      <c r="K50" s="17">
        <v>1.280838E-4</v>
      </c>
      <c r="L50" s="17">
        <v>2.4214092000000001E-5</v>
      </c>
      <c r="M50" s="17">
        <v>1.0189139000000001E-3</v>
      </c>
      <c r="N50" s="48">
        <v>2.293358E-4</v>
      </c>
      <c r="O50" s="48">
        <v>4.5808099000000002E-6</v>
      </c>
      <c r="P50" s="48">
        <v>2.3780055999999999E-5</v>
      </c>
      <c r="Q50" s="48">
        <v>16.634464000000001</v>
      </c>
      <c r="R50" s="48">
        <v>0.90321700000000005</v>
      </c>
      <c r="S50" s="50">
        <v>4.7152462000000003E-3</v>
      </c>
      <c r="T50" s="50">
        <v>5.9151066000000002E-2</v>
      </c>
      <c r="U50" s="18">
        <v>1.4522453E-9</v>
      </c>
      <c r="V50" s="18">
        <v>4.4455565000000004E-3</v>
      </c>
      <c r="W50" s="18">
        <v>1.5991863E-4</v>
      </c>
      <c r="X50" s="18">
        <v>1.0679369E-9</v>
      </c>
      <c r="Y50" s="18">
        <v>1.1730343E-9</v>
      </c>
      <c r="Z50" s="18">
        <v>3.4267355E-11</v>
      </c>
      <c r="AA50" s="18">
        <v>1.280838E-4</v>
      </c>
      <c r="AB50" s="18">
        <v>4.5808099000000002E-6</v>
      </c>
      <c r="AC50" s="18">
        <v>2.3780055999999999E-5</v>
      </c>
      <c r="AD50" s="18">
        <v>2.293358E-4</v>
      </c>
      <c r="AE50" s="18">
        <v>0.35302549999999999</v>
      </c>
      <c r="AF50" s="18">
        <v>9.6015386999999994E-2</v>
      </c>
      <c r="AG50" s="18">
        <v>4.2026516000000002E-3</v>
      </c>
      <c r="AH50" s="18">
        <v>0.84142391999999999</v>
      </c>
      <c r="AI50" s="18">
        <v>7.6670442999999998E-7</v>
      </c>
      <c r="AJ50" s="18">
        <v>1.7770826E-5</v>
      </c>
      <c r="AK50" s="18">
        <v>5.9102447000000002E-2</v>
      </c>
      <c r="AL50" s="18">
        <v>3.0848263E-5</v>
      </c>
    </row>
    <row r="51" spans="1:38" x14ac:dyDescent="0.3">
      <c r="A51" s="16" t="s">
        <v>264</v>
      </c>
      <c r="B51" s="16" t="s">
        <v>249</v>
      </c>
      <c r="C51" s="16" t="s">
        <v>265</v>
      </c>
      <c r="D51" s="16" t="s">
        <v>253</v>
      </c>
      <c r="E51" s="16" t="s">
        <v>158</v>
      </c>
      <c r="F51" s="16" t="s">
        <v>169</v>
      </c>
      <c r="G51" s="16"/>
      <c r="H51" s="17">
        <v>1.816612E-6</v>
      </c>
      <c r="I51" s="17">
        <v>1.1126423000000001</v>
      </c>
      <c r="J51" s="17">
        <v>7.3908659000000002E-2</v>
      </c>
      <c r="K51" s="17">
        <v>1.6003940999999999E-4</v>
      </c>
      <c r="L51" s="17">
        <v>3.0255263E-5</v>
      </c>
      <c r="M51" s="17">
        <v>1.2731226E-3</v>
      </c>
      <c r="N51" s="48">
        <v>2.8655276999999999E-4</v>
      </c>
      <c r="O51" s="48">
        <v>5.7236757000000003E-6</v>
      </c>
      <c r="P51" s="48">
        <v>2.9712940000000001E-5</v>
      </c>
      <c r="Q51" s="48">
        <v>16.686322000000001</v>
      </c>
      <c r="R51" s="48">
        <v>1.1285605000000001</v>
      </c>
      <c r="S51" s="50">
        <v>5.8916524999999996E-3</v>
      </c>
      <c r="T51" s="50">
        <v>7.3908659000000002E-2</v>
      </c>
      <c r="U51" s="18">
        <v>1.8145658E-9</v>
      </c>
      <c r="V51" s="18">
        <v>5.5546780000000004E-3</v>
      </c>
      <c r="W51" s="18">
        <v>1.9981670999999999E-4</v>
      </c>
      <c r="X51" s="18">
        <v>1.3343763E-9</v>
      </c>
      <c r="Y51" s="18">
        <v>1.4656944999999999E-9</v>
      </c>
      <c r="Z51" s="18">
        <v>4.2816713999999997E-11</v>
      </c>
      <c r="AA51" s="18">
        <v>1.6003940999999999E-4</v>
      </c>
      <c r="AB51" s="18">
        <v>5.7236757000000003E-6</v>
      </c>
      <c r="AC51" s="18">
        <v>2.9712940000000001E-5</v>
      </c>
      <c r="AD51" s="18">
        <v>2.8655276999999999E-4</v>
      </c>
      <c r="AE51" s="18">
        <v>0.44110179000000005</v>
      </c>
      <c r="AF51" s="18">
        <v>0.11997026</v>
      </c>
      <c r="AG51" s="18">
        <v>5.2511707000000001E-3</v>
      </c>
      <c r="AH51" s="18">
        <v>1.0513507</v>
      </c>
      <c r="AI51" s="18">
        <v>9.5798945000000003E-7</v>
      </c>
      <c r="AJ51" s="18">
        <v>2.2204468E-5</v>
      </c>
      <c r="AK51" s="18">
        <v>7.3847910000000003E-2</v>
      </c>
      <c r="AL51" s="18">
        <v>3.8544592999999998E-5</v>
      </c>
    </row>
    <row r="52" spans="1:38" x14ac:dyDescent="0.3">
      <c r="A52" s="16" t="s">
        <v>266</v>
      </c>
      <c r="B52" s="16" t="s">
        <v>249</v>
      </c>
      <c r="C52" s="16" t="s">
        <v>267</v>
      </c>
      <c r="D52" s="16" t="s">
        <v>253</v>
      </c>
      <c r="E52" s="16" t="s">
        <v>158</v>
      </c>
      <c r="F52" s="16" t="s">
        <v>169</v>
      </c>
      <c r="G52" s="16"/>
      <c r="H52" s="17">
        <v>1.6233024E-6</v>
      </c>
      <c r="I52" s="17">
        <v>0.99424361999999999</v>
      </c>
      <c r="J52" s="17">
        <v>6.6043878E-2</v>
      </c>
      <c r="K52" s="17">
        <v>1.4300926999999999E-4</v>
      </c>
      <c r="L52" s="17">
        <v>2.7035734999999998E-5</v>
      </c>
      <c r="M52" s="17">
        <v>1.1376469000000001E-3</v>
      </c>
      <c r="N52" s="48">
        <v>2.5606005999999999E-4</v>
      </c>
      <c r="O52" s="48">
        <v>5.1146069000000002E-6</v>
      </c>
      <c r="P52" s="48">
        <v>2.6551122000000001E-5</v>
      </c>
      <c r="Q52" s="48">
        <v>16.909426</v>
      </c>
      <c r="R52" s="48">
        <v>1.0084679000000001</v>
      </c>
      <c r="S52" s="50">
        <v>5.2647089000000006E-3</v>
      </c>
      <c r="T52" s="50">
        <v>6.6043878E-2</v>
      </c>
      <c r="U52" s="18">
        <v>1.6214739E-9</v>
      </c>
      <c r="V52" s="18">
        <v>4.9635926000000004E-3</v>
      </c>
      <c r="W52" s="18">
        <v>1.7855378E-4</v>
      </c>
      <c r="X52" s="18">
        <v>1.1923823999999999E-9</v>
      </c>
      <c r="Y52" s="18">
        <v>1.3097268E-9</v>
      </c>
      <c r="Z52" s="18">
        <v>3.8260495E-11</v>
      </c>
      <c r="AA52" s="18">
        <v>1.4300926999999999E-4</v>
      </c>
      <c r="AB52" s="18">
        <v>5.1146069000000002E-6</v>
      </c>
      <c r="AC52" s="18">
        <v>2.6551122000000001E-5</v>
      </c>
      <c r="AD52" s="18">
        <v>2.5606005999999999E-4</v>
      </c>
      <c r="AE52" s="18">
        <v>0.39416319</v>
      </c>
      <c r="AF52" s="18">
        <v>0.10720396</v>
      </c>
      <c r="AG52" s="18">
        <v>4.6923822000000002E-3</v>
      </c>
      <c r="AH52" s="18">
        <v>0.93947417</v>
      </c>
      <c r="AI52" s="18">
        <v>8.5604771E-7</v>
      </c>
      <c r="AJ52" s="18">
        <v>1.9841642000000001E-5</v>
      </c>
      <c r="AK52" s="18">
        <v>6.5989592999999999E-2</v>
      </c>
      <c r="AL52" s="18">
        <v>3.4442978999999998E-5</v>
      </c>
    </row>
    <row r="53" spans="1:38" x14ac:dyDescent="0.3">
      <c r="A53" s="16" t="s">
        <v>268</v>
      </c>
      <c r="B53" s="16" t="s">
        <v>249</v>
      </c>
      <c r="C53" s="16" t="s">
        <v>269</v>
      </c>
      <c r="D53" s="16" t="s">
        <v>157</v>
      </c>
      <c r="E53" s="16" t="s">
        <v>158</v>
      </c>
      <c r="F53" s="16" t="s">
        <v>172</v>
      </c>
      <c r="G53" s="16" t="s">
        <v>172</v>
      </c>
      <c r="H53" s="17">
        <v>7.4248659999999996E-3</v>
      </c>
      <c r="I53" s="17">
        <v>6.6778206999999998</v>
      </c>
      <c r="J53" s="17">
        <v>0.51721074</v>
      </c>
      <c r="K53" s="17">
        <v>1.2132487000000001E-2</v>
      </c>
      <c r="L53" s="17">
        <v>7.1528957000000001E-3</v>
      </c>
      <c r="M53" s="17">
        <v>1.3251174999999999</v>
      </c>
      <c r="N53" s="48">
        <v>4.1115934999999999E-2</v>
      </c>
      <c r="O53" s="48">
        <v>1.0759149E-3</v>
      </c>
      <c r="P53" s="48">
        <v>7.1789306999999998E-3</v>
      </c>
      <c r="Q53" s="48">
        <v>6.8759015000000003</v>
      </c>
      <c r="R53" s="48">
        <v>6.8268599999999999</v>
      </c>
      <c r="S53" s="50">
        <v>0.62047562999999994</v>
      </c>
      <c r="T53" s="50">
        <v>0.51721074</v>
      </c>
      <c r="U53" s="18">
        <v>9.2994982999999998E-8</v>
      </c>
      <c r="V53" s="18">
        <v>5.4964249E-2</v>
      </c>
      <c r="W53" s="18">
        <v>3.2149364E-3</v>
      </c>
      <c r="X53" s="18">
        <v>9.1404401000000001E-8</v>
      </c>
      <c r="Y53" s="18">
        <v>4.0328768999999999E-8</v>
      </c>
      <c r="Z53" s="18">
        <v>8.3969882000000002E-10</v>
      </c>
      <c r="AA53" s="18">
        <v>1.2132487000000001E-2</v>
      </c>
      <c r="AB53" s="18">
        <v>1.0759149E-3</v>
      </c>
      <c r="AC53" s="18">
        <v>7.1789306999999998E-3</v>
      </c>
      <c r="AD53" s="18">
        <v>4.1115934999999999E-2</v>
      </c>
      <c r="AE53" s="18">
        <v>7.2437028900000007</v>
      </c>
      <c r="AF53" s="18">
        <v>67.334211999999994</v>
      </c>
      <c r="AG53" s="18">
        <v>68.855945000000006</v>
      </c>
      <c r="AH53" s="18">
        <v>6.2707682</v>
      </c>
      <c r="AI53" s="18">
        <v>1.0608454E-6</v>
      </c>
      <c r="AJ53" s="18">
        <v>9.2356199999999995E-4</v>
      </c>
      <c r="AK53" s="18">
        <v>0.51467324000000003</v>
      </c>
      <c r="AL53" s="18">
        <v>1.6139349999999999E-3</v>
      </c>
    </row>
    <row r="54" spans="1:38" x14ac:dyDescent="0.3">
      <c r="A54" s="16" t="s">
        <v>270</v>
      </c>
      <c r="B54" s="16" t="s">
        <v>271</v>
      </c>
      <c r="C54" s="16" t="s">
        <v>272</v>
      </c>
      <c r="D54" s="16" t="s">
        <v>253</v>
      </c>
      <c r="E54" s="16" t="s">
        <v>158</v>
      </c>
      <c r="F54" s="16" t="s">
        <v>169</v>
      </c>
      <c r="G54" s="16"/>
      <c r="H54" s="17">
        <v>5.6719690000000003E-2</v>
      </c>
      <c r="I54" s="17">
        <v>2.4890691999999999</v>
      </c>
      <c r="J54" s="17">
        <v>0.55512353999999997</v>
      </c>
      <c r="K54" s="17">
        <v>8.7047910999999995E-3</v>
      </c>
      <c r="L54" s="17">
        <v>4.6300804999999997E-3</v>
      </c>
      <c r="M54" s="17">
        <v>2.1112437000000002</v>
      </c>
      <c r="N54" s="48">
        <v>3.8715775000000001E-2</v>
      </c>
      <c r="O54" s="48">
        <v>1.7285428999999999E-4</v>
      </c>
      <c r="P54" s="48">
        <v>7.0731079999999998E-3</v>
      </c>
      <c r="Q54" s="48">
        <v>19.664358</v>
      </c>
      <c r="R54" s="48">
        <v>2.5420417999999998</v>
      </c>
      <c r="S54" s="50">
        <v>7.9602399000000004E-2</v>
      </c>
      <c r="T54" s="50">
        <v>0.55512353999999997</v>
      </c>
      <c r="U54" s="18">
        <v>6.6531859999999998E-9</v>
      </c>
      <c r="V54" s="18">
        <v>8.6291617000000004E-3</v>
      </c>
      <c r="W54" s="18">
        <v>1.7374886999999999E-3</v>
      </c>
      <c r="X54" s="18">
        <v>5.5130877000000003E-8</v>
      </c>
      <c r="Y54" s="18">
        <v>1.4805134000000001E-8</v>
      </c>
      <c r="Z54" s="18">
        <v>1.0422817E-9</v>
      </c>
      <c r="AA54" s="18">
        <v>8.7047910999999995E-3</v>
      </c>
      <c r="AB54" s="18">
        <v>1.7285428999999999E-4</v>
      </c>
      <c r="AC54" s="18">
        <v>7.0731079999999998E-3</v>
      </c>
      <c r="AD54" s="18">
        <v>3.8715775000000001E-2</v>
      </c>
      <c r="AE54" s="18">
        <v>7.9976133999999997</v>
      </c>
      <c r="AF54" s="18">
        <v>106.18051</v>
      </c>
      <c r="AG54" s="18">
        <v>0.12413737</v>
      </c>
      <c r="AH54" s="18">
        <v>2.2993855999999999</v>
      </c>
      <c r="AI54" s="18">
        <v>1.5671997E-6</v>
      </c>
      <c r="AJ54" s="18">
        <v>9.2248564999999994E-5</v>
      </c>
      <c r="AK54" s="18">
        <v>0.43045331999999997</v>
      </c>
      <c r="AL54" s="18">
        <v>0.12457798</v>
      </c>
    </row>
    <row r="55" spans="1:38" x14ac:dyDescent="0.3">
      <c r="A55" s="16" t="s">
        <v>273</v>
      </c>
      <c r="B55" s="16" t="s">
        <v>271</v>
      </c>
      <c r="C55" s="16" t="s">
        <v>274</v>
      </c>
      <c r="D55" s="16" t="s">
        <v>275</v>
      </c>
      <c r="E55" s="16" t="s">
        <v>158</v>
      </c>
      <c r="F55" s="16" t="s">
        <v>169</v>
      </c>
      <c r="G55" s="16"/>
      <c r="H55" s="17">
        <v>5.6719967000000003E-2</v>
      </c>
      <c r="I55" s="17">
        <v>2.6705950999999999</v>
      </c>
      <c r="J55" s="17">
        <v>0.56547734000000005</v>
      </c>
      <c r="K55" s="17">
        <v>8.7521378000000004E-3</v>
      </c>
      <c r="L55" s="17">
        <v>4.6392313000000003E-3</v>
      </c>
      <c r="M55" s="17">
        <v>2.1124195000000001</v>
      </c>
      <c r="N55" s="48">
        <v>3.8897965999999999E-2</v>
      </c>
      <c r="O55" s="48">
        <v>1.7383580000000001E-4</v>
      </c>
      <c r="P55" s="48">
        <v>7.0902405E-3</v>
      </c>
      <c r="Q55" s="48">
        <v>19.851996</v>
      </c>
      <c r="R55" s="48">
        <v>2.7284989999999998</v>
      </c>
      <c r="S55" s="50">
        <v>8.0646898000000009E-2</v>
      </c>
      <c r="T55" s="50">
        <v>0.56547734000000005</v>
      </c>
      <c r="U55" s="18">
        <v>6.8819048000000003E-9</v>
      </c>
      <c r="V55" s="18">
        <v>1.0694386E-2</v>
      </c>
      <c r="W55" s="18">
        <v>1.8008545999999999E-3</v>
      </c>
      <c r="X55" s="18">
        <v>5.5797234000000002E-8</v>
      </c>
      <c r="Y55" s="18">
        <v>1.5010573000000001E-8</v>
      </c>
      <c r="Z55" s="18">
        <v>1.0482506E-9</v>
      </c>
      <c r="AA55" s="18">
        <v>8.7521378000000004E-3</v>
      </c>
      <c r="AB55" s="18">
        <v>1.7383580000000001E-4</v>
      </c>
      <c r="AC55" s="18">
        <v>7.0902405E-3</v>
      </c>
      <c r="AD55" s="18">
        <v>3.8897965999999999E-2</v>
      </c>
      <c r="AE55" s="18">
        <v>8.0643638000000006</v>
      </c>
      <c r="AF55" s="18">
        <v>106.33872</v>
      </c>
      <c r="AG55" s="18">
        <v>0.12533042999999999</v>
      </c>
      <c r="AH55" s="18">
        <v>2.4722586</v>
      </c>
      <c r="AI55" s="18">
        <v>1.6663935999999999E-6</v>
      </c>
      <c r="AJ55" s="18">
        <v>9.7189855000000006E-5</v>
      </c>
      <c r="AK55" s="18">
        <v>0.44079642000000002</v>
      </c>
      <c r="AL55" s="18">
        <v>0.12458373</v>
      </c>
    </row>
    <row r="56" spans="1:38" x14ac:dyDescent="0.3">
      <c r="A56" s="16" t="s">
        <v>276</v>
      </c>
      <c r="B56" s="16" t="s">
        <v>271</v>
      </c>
      <c r="C56" s="16" t="s">
        <v>277</v>
      </c>
      <c r="D56" s="16" t="s">
        <v>253</v>
      </c>
      <c r="E56" s="16" t="s">
        <v>278</v>
      </c>
      <c r="F56" s="16" t="s">
        <v>169</v>
      </c>
      <c r="G56" s="16"/>
      <c r="H56" s="17">
        <v>7.7105973999999994E-2</v>
      </c>
      <c r="I56" s="17">
        <v>2.2919581999999998</v>
      </c>
      <c r="J56" s="17">
        <v>0.44549504000000001</v>
      </c>
      <c r="K56" s="17">
        <v>7.5421435E-3</v>
      </c>
      <c r="L56" s="17">
        <v>2.9297214999999999E-3</v>
      </c>
      <c r="M56" s="17">
        <v>1.2232308999999999</v>
      </c>
      <c r="N56" s="48">
        <v>3.3234592E-2</v>
      </c>
      <c r="O56" s="48">
        <v>9.3671661000000006E-5</v>
      </c>
      <c r="P56" s="48">
        <v>4.0696049E-3</v>
      </c>
      <c r="Q56" s="48">
        <v>18.007483000000001</v>
      </c>
      <c r="R56" s="48">
        <v>2.3447841</v>
      </c>
      <c r="S56" s="50">
        <v>6.0194273E-2</v>
      </c>
      <c r="T56" s="50">
        <v>0.44549504000000001</v>
      </c>
      <c r="U56" s="18">
        <v>6.3915777999999997E-9</v>
      </c>
      <c r="V56" s="18">
        <v>9.8060640999999994E-3</v>
      </c>
      <c r="W56" s="18">
        <v>1.4691794000000001E-3</v>
      </c>
      <c r="X56" s="18">
        <v>4.8123843000000001E-8</v>
      </c>
      <c r="Y56" s="18">
        <v>1.0412687E-8</v>
      </c>
      <c r="Z56" s="18">
        <v>6.8502609000000002E-10</v>
      </c>
      <c r="AA56" s="18">
        <v>7.5421435E-3</v>
      </c>
      <c r="AB56" s="18">
        <v>9.3671661000000006E-5</v>
      </c>
      <c r="AC56" s="18">
        <v>4.0696049E-3</v>
      </c>
      <c r="AD56" s="18">
        <v>3.3234592E-2</v>
      </c>
      <c r="AE56" s="18">
        <v>4.9704166000000001</v>
      </c>
      <c r="AF56" s="18">
        <v>61.634971</v>
      </c>
      <c r="AG56" s="18">
        <v>0.16019659</v>
      </c>
      <c r="AH56" s="18">
        <v>2.1167368</v>
      </c>
      <c r="AI56" s="18">
        <v>1.3609514000000001E-6</v>
      </c>
      <c r="AJ56" s="18">
        <v>8.73336E-5</v>
      </c>
      <c r="AK56" s="18">
        <v>0.37330126000000002</v>
      </c>
      <c r="AL56" s="18">
        <v>7.2106443000000006E-2</v>
      </c>
    </row>
    <row r="57" spans="1:38" x14ac:dyDescent="0.3">
      <c r="A57" s="16" t="s">
        <v>279</v>
      </c>
      <c r="B57" s="16" t="s">
        <v>271</v>
      </c>
      <c r="C57" s="16" t="s">
        <v>280</v>
      </c>
      <c r="D57" s="16" t="s">
        <v>275</v>
      </c>
      <c r="E57" s="16" t="s">
        <v>278</v>
      </c>
      <c r="F57" s="16" t="s">
        <v>169</v>
      </c>
      <c r="G57" s="16"/>
      <c r="H57" s="17">
        <v>7.7106253999999999E-2</v>
      </c>
      <c r="I57" s="17">
        <v>2.4870003000000001</v>
      </c>
      <c r="J57" s="17">
        <v>0.45594755999999997</v>
      </c>
      <c r="K57" s="17">
        <v>7.5901789999999998E-3</v>
      </c>
      <c r="L57" s="17">
        <v>2.9390563999999999E-3</v>
      </c>
      <c r="M57" s="17">
        <v>1.2244183</v>
      </c>
      <c r="N57" s="48">
        <v>3.3417875E-2</v>
      </c>
      <c r="O57" s="48">
        <v>9.4694495999999995E-5</v>
      </c>
      <c r="P57" s="48">
        <v>4.0868705E-3</v>
      </c>
      <c r="Q57" s="48">
        <v>18.209772000000001</v>
      </c>
      <c r="R57" s="48">
        <v>2.5458175000000001</v>
      </c>
      <c r="S57" s="50">
        <v>6.1276210999999997E-2</v>
      </c>
      <c r="T57" s="50">
        <v>0.45594755999999997</v>
      </c>
      <c r="U57" s="18">
        <v>6.6243739000000004E-9</v>
      </c>
      <c r="V57" s="18">
        <v>1.2475682E-2</v>
      </c>
      <c r="W57" s="18">
        <v>1.5329167999999999E-3</v>
      </c>
      <c r="X57" s="18">
        <v>4.8796948E-8</v>
      </c>
      <c r="Y57" s="18">
        <v>1.0623229E-8</v>
      </c>
      <c r="Z57" s="18">
        <v>6.9111286000000003E-10</v>
      </c>
      <c r="AA57" s="18">
        <v>7.5901789999999998E-3</v>
      </c>
      <c r="AB57" s="18">
        <v>9.4694495999999995E-5</v>
      </c>
      <c r="AC57" s="18">
        <v>4.0868705E-3</v>
      </c>
      <c r="AD57" s="18">
        <v>3.3417875E-2</v>
      </c>
      <c r="AE57" s="18">
        <v>5.0379864000000003</v>
      </c>
      <c r="AF57" s="18">
        <v>61.793847999999997</v>
      </c>
      <c r="AG57" s="18">
        <v>0.16142620999999999</v>
      </c>
      <c r="AH57" s="18">
        <v>2.3030080000000002</v>
      </c>
      <c r="AI57" s="18">
        <v>1.4647794E-6</v>
      </c>
      <c r="AJ57" s="18">
        <v>9.2624966999999998E-5</v>
      </c>
      <c r="AK57" s="18">
        <v>0.38374267000000001</v>
      </c>
      <c r="AL57" s="18">
        <v>7.2112263999999995E-2</v>
      </c>
    </row>
    <row r="58" spans="1:38" x14ac:dyDescent="0.3">
      <c r="A58" s="16" t="s">
        <v>281</v>
      </c>
      <c r="B58" s="16" t="s">
        <v>271</v>
      </c>
      <c r="C58" s="16" t="s">
        <v>282</v>
      </c>
      <c r="D58" s="16" t="s">
        <v>253</v>
      </c>
      <c r="E58" s="16" t="s">
        <v>278</v>
      </c>
      <c r="F58" s="16" t="s">
        <v>169</v>
      </c>
      <c r="G58" s="16"/>
      <c r="H58" s="17">
        <v>7.3439690000000002E-2</v>
      </c>
      <c r="I58" s="17">
        <v>2.0536118999999999</v>
      </c>
      <c r="J58" s="17">
        <v>0.42903985</v>
      </c>
      <c r="K58" s="17">
        <v>6.7706041999999996E-3</v>
      </c>
      <c r="L58" s="17">
        <v>3.2589388000000001E-3</v>
      </c>
      <c r="M58" s="17">
        <v>1.4113285</v>
      </c>
      <c r="N58" s="48">
        <v>2.9807812E-2</v>
      </c>
      <c r="O58" s="48">
        <v>8.9728411000000003E-5</v>
      </c>
      <c r="P58" s="48">
        <v>5.0150817E-3</v>
      </c>
      <c r="Q58" s="48">
        <v>17.75713</v>
      </c>
      <c r="R58" s="48">
        <v>2.1015907</v>
      </c>
      <c r="S58" s="50">
        <v>5.8901050999999996E-2</v>
      </c>
      <c r="T58" s="50">
        <v>0.42903985</v>
      </c>
      <c r="U58" s="18">
        <v>5.7314759999999997E-9</v>
      </c>
      <c r="V58" s="18">
        <v>8.9412798000000002E-3</v>
      </c>
      <c r="W58" s="18">
        <v>1.3314290999999999E-3</v>
      </c>
      <c r="X58" s="18">
        <v>4.3191712000000001E-8</v>
      </c>
      <c r="Y58" s="18">
        <v>1.0049761000000001E-8</v>
      </c>
      <c r="Z58" s="18">
        <v>6.6737923000000001E-10</v>
      </c>
      <c r="AA58" s="18">
        <v>6.7706041999999996E-3</v>
      </c>
      <c r="AB58" s="18">
        <v>8.9728411000000003E-5</v>
      </c>
      <c r="AC58" s="18">
        <v>5.0150817E-3</v>
      </c>
      <c r="AD58" s="18">
        <v>2.9807812E-2</v>
      </c>
      <c r="AE58" s="18">
        <v>5.0223827999999999</v>
      </c>
      <c r="AF58" s="18">
        <v>71.060429999999997</v>
      </c>
      <c r="AG58" s="18">
        <v>0.14657290000000001</v>
      </c>
      <c r="AH58" s="18">
        <v>1.8966516</v>
      </c>
      <c r="AI58" s="18">
        <v>1.2114814E-6</v>
      </c>
      <c r="AJ58" s="18">
        <v>7.9369723000000003E-5</v>
      </c>
      <c r="AK58" s="18">
        <v>0.34572138000000002</v>
      </c>
      <c r="AL58" s="18">
        <v>8.3239093E-2</v>
      </c>
    </row>
    <row r="59" spans="1:38" x14ac:dyDescent="0.3">
      <c r="A59" s="16" t="s">
        <v>283</v>
      </c>
      <c r="B59" s="16" t="s">
        <v>271</v>
      </c>
      <c r="C59" s="16" t="s">
        <v>284</v>
      </c>
      <c r="D59" s="16" t="s">
        <v>275</v>
      </c>
      <c r="E59" s="16" t="s">
        <v>278</v>
      </c>
      <c r="F59" s="16" t="s">
        <v>169</v>
      </c>
      <c r="G59" s="16"/>
      <c r="H59" s="17">
        <v>7.3439969999999993E-2</v>
      </c>
      <c r="I59" s="17">
        <v>2.2486538999999999</v>
      </c>
      <c r="J59" s="17">
        <v>0.43949237000000002</v>
      </c>
      <c r="K59" s="17">
        <v>6.8186397999999999E-3</v>
      </c>
      <c r="L59" s="17">
        <v>3.2682737000000002E-3</v>
      </c>
      <c r="M59" s="17">
        <v>1.4125159</v>
      </c>
      <c r="N59" s="48">
        <v>2.9991094999999999E-2</v>
      </c>
      <c r="O59" s="48">
        <v>9.0751246000000005E-5</v>
      </c>
      <c r="P59" s="48">
        <v>5.0323473000000001E-3</v>
      </c>
      <c r="Q59" s="48">
        <v>17.959420000000001</v>
      </c>
      <c r="R59" s="48">
        <v>2.3026241000000001</v>
      </c>
      <c r="S59" s="50">
        <v>5.9982989E-2</v>
      </c>
      <c r="T59" s="50">
        <v>0.43949237000000002</v>
      </c>
      <c r="U59" s="18">
        <v>5.9642721000000004E-9</v>
      </c>
      <c r="V59" s="18">
        <v>1.1610898E-2</v>
      </c>
      <c r="W59" s="18">
        <v>1.3951664999999999E-3</v>
      </c>
      <c r="X59" s="18">
        <v>4.3864815999999997E-8</v>
      </c>
      <c r="Y59" s="18">
        <v>1.0260303E-8</v>
      </c>
      <c r="Z59" s="18">
        <v>6.7346600000000002E-10</v>
      </c>
      <c r="AA59" s="18">
        <v>6.8186397999999999E-3</v>
      </c>
      <c r="AB59" s="18">
        <v>9.0751246000000005E-5</v>
      </c>
      <c r="AC59" s="18">
        <v>5.0323473000000001E-3</v>
      </c>
      <c r="AD59" s="18">
        <v>2.9991094999999999E-2</v>
      </c>
      <c r="AE59" s="18">
        <v>5.0899526000000002</v>
      </c>
      <c r="AF59" s="18">
        <v>71.219307000000001</v>
      </c>
      <c r="AG59" s="18">
        <v>0.14780251999999999</v>
      </c>
      <c r="AH59" s="18">
        <v>2.0829228</v>
      </c>
      <c r="AI59" s="18">
        <v>1.3153095000000001E-6</v>
      </c>
      <c r="AJ59" s="18">
        <v>8.4661090000000001E-5</v>
      </c>
      <c r="AK59" s="18">
        <v>0.35616279000000001</v>
      </c>
      <c r="AL59" s="18">
        <v>8.3244914000000003E-2</v>
      </c>
    </row>
    <row r="60" spans="1:38" x14ac:dyDescent="0.3">
      <c r="A60" s="16" t="s">
        <v>285</v>
      </c>
      <c r="B60" s="16" t="s">
        <v>271</v>
      </c>
      <c r="C60" s="16" t="s">
        <v>286</v>
      </c>
      <c r="D60" s="16" t="s">
        <v>253</v>
      </c>
      <c r="E60" s="16" t="s">
        <v>278</v>
      </c>
      <c r="F60" s="16" t="s">
        <v>169</v>
      </c>
      <c r="G60" s="16"/>
      <c r="H60" s="17">
        <v>7.7106006000000005E-2</v>
      </c>
      <c r="I60" s="17">
        <v>2.2153249000000002</v>
      </c>
      <c r="J60" s="17">
        <v>0.44456259999999997</v>
      </c>
      <c r="K60" s="17">
        <v>7.4498035999999998E-3</v>
      </c>
      <c r="L60" s="17">
        <v>3.3233071000000002E-3</v>
      </c>
      <c r="M60" s="17">
        <v>1.2231352</v>
      </c>
      <c r="N60" s="48">
        <v>3.2882115000000003E-2</v>
      </c>
      <c r="O60" s="48">
        <v>9.3318803000000007E-5</v>
      </c>
      <c r="P60" s="48">
        <v>4.9697318999999997E-3</v>
      </c>
      <c r="Q60" s="48">
        <v>17.929309</v>
      </c>
      <c r="R60" s="48">
        <v>2.2670962000000001</v>
      </c>
      <c r="S60" s="50">
        <v>6.0542562000000001E-2</v>
      </c>
      <c r="T60" s="50">
        <v>0.44456259999999997</v>
      </c>
      <c r="U60" s="18">
        <v>6.2783818000000001E-9</v>
      </c>
      <c r="V60" s="18">
        <v>9.4534544999999998E-3</v>
      </c>
      <c r="W60" s="18">
        <v>1.4556663999999999E-3</v>
      </c>
      <c r="X60" s="18">
        <v>4.7477264E-8</v>
      </c>
      <c r="Y60" s="18">
        <v>1.0879129000000001E-8</v>
      </c>
      <c r="Z60" s="18">
        <v>5.7183184000000001E-10</v>
      </c>
      <c r="AA60" s="18">
        <v>7.4498035999999998E-3</v>
      </c>
      <c r="AB60" s="18">
        <v>9.3318803000000007E-5</v>
      </c>
      <c r="AC60" s="18">
        <v>4.9697318999999997E-3</v>
      </c>
      <c r="AD60" s="18">
        <v>3.2882115000000003E-2</v>
      </c>
      <c r="AE60" s="18">
        <v>3.6609278000000001</v>
      </c>
      <c r="AF60" s="18">
        <v>61.626838999999997</v>
      </c>
      <c r="AG60" s="18">
        <v>0.15972047</v>
      </c>
      <c r="AH60" s="18">
        <v>2.0443829</v>
      </c>
      <c r="AI60" s="18">
        <v>1.2977475E-6</v>
      </c>
      <c r="AJ60" s="18">
        <v>8.5697274000000006E-5</v>
      </c>
      <c r="AK60" s="18">
        <v>0.37237267000000002</v>
      </c>
      <c r="AL60" s="18">
        <v>7.2104232000000004E-2</v>
      </c>
    </row>
    <row r="61" spans="1:38" x14ac:dyDescent="0.3">
      <c r="A61" s="16" t="s">
        <v>287</v>
      </c>
      <c r="B61" s="16" t="s">
        <v>271</v>
      </c>
      <c r="C61" s="16" t="s">
        <v>288</v>
      </c>
      <c r="D61" s="16" t="s">
        <v>275</v>
      </c>
      <c r="E61" s="16" t="s">
        <v>278</v>
      </c>
      <c r="F61" s="16" t="s">
        <v>169</v>
      </c>
      <c r="G61" s="16"/>
      <c r="H61" s="17">
        <v>7.7106285999999996E-2</v>
      </c>
      <c r="I61" s="17">
        <v>2.4103669999999999</v>
      </c>
      <c r="J61" s="17">
        <v>0.45501512</v>
      </c>
      <c r="K61" s="17">
        <v>7.4978392000000001E-3</v>
      </c>
      <c r="L61" s="17">
        <v>3.3326419999999998E-3</v>
      </c>
      <c r="M61" s="17">
        <v>1.2243226</v>
      </c>
      <c r="N61" s="48">
        <v>3.3065398000000003E-2</v>
      </c>
      <c r="O61" s="48">
        <v>9.4341637999999995E-5</v>
      </c>
      <c r="P61" s="48">
        <v>4.9869974999999997E-3</v>
      </c>
      <c r="Q61" s="48">
        <v>18.131599000000001</v>
      </c>
      <c r="R61" s="48">
        <v>2.4681294999999999</v>
      </c>
      <c r="S61" s="50">
        <v>6.1624499999999999E-2</v>
      </c>
      <c r="T61" s="50">
        <v>0.45501512</v>
      </c>
      <c r="U61" s="18">
        <v>6.5111779E-9</v>
      </c>
      <c r="V61" s="18">
        <v>1.2123073E-2</v>
      </c>
      <c r="W61" s="18">
        <v>1.5194038E-3</v>
      </c>
      <c r="X61" s="18">
        <v>4.8150369E-8</v>
      </c>
      <c r="Y61" s="18">
        <v>1.1089671E-8</v>
      </c>
      <c r="Z61" s="18">
        <v>5.7791859999999997E-10</v>
      </c>
      <c r="AA61" s="18">
        <v>7.4978392000000001E-3</v>
      </c>
      <c r="AB61" s="18">
        <v>9.4341637999999995E-5</v>
      </c>
      <c r="AC61" s="18">
        <v>4.9869974999999997E-3</v>
      </c>
      <c r="AD61" s="18">
        <v>3.3065398000000003E-2</v>
      </c>
      <c r="AE61" s="18">
        <v>3.7284977000000001</v>
      </c>
      <c r="AF61" s="18">
        <v>61.785716000000001</v>
      </c>
      <c r="AG61" s="18">
        <v>0.16095008999999999</v>
      </c>
      <c r="AH61" s="18">
        <v>2.2306541000000002</v>
      </c>
      <c r="AI61" s="18">
        <v>1.4015756000000001E-6</v>
      </c>
      <c r="AJ61" s="18">
        <v>9.0988641000000004E-5</v>
      </c>
      <c r="AK61" s="18">
        <v>0.38281408</v>
      </c>
      <c r="AL61" s="18">
        <v>7.2110052999999993E-2</v>
      </c>
    </row>
    <row r="62" spans="1:38" x14ac:dyDescent="0.3">
      <c r="A62" s="16" t="s">
        <v>289</v>
      </c>
      <c r="B62" s="16" t="s">
        <v>271</v>
      </c>
      <c r="C62" s="16" t="s">
        <v>290</v>
      </c>
      <c r="D62" s="16" t="s">
        <v>253</v>
      </c>
      <c r="E62" s="16" t="s">
        <v>158</v>
      </c>
      <c r="F62" s="16" t="s">
        <v>169</v>
      </c>
      <c r="G62" s="16"/>
      <c r="H62" s="17">
        <v>8.3621218999999997E-2</v>
      </c>
      <c r="I62" s="17">
        <v>2.3994133999999998</v>
      </c>
      <c r="J62" s="17">
        <v>0.47229038000000001</v>
      </c>
      <c r="K62" s="17">
        <v>7.4020550999999999E-3</v>
      </c>
      <c r="L62" s="17">
        <v>3.4414051999999999E-3</v>
      </c>
      <c r="M62" s="17">
        <v>1.3738553</v>
      </c>
      <c r="N62" s="48">
        <v>3.2289077999999999E-2</v>
      </c>
      <c r="O62" s="48">
        <v>1.0999814E-4</v>
      </c>
      <c r="P62" s="48">
        <v>5.1658876999999999E-3</v>
      </c>
      <c r="Q62" s="48">
        <v>18.182348000000001</v>
      </c>
      <c r="R62" s="48">
        <v>2.4574603000000002</v>
      </c>
      <c r="S62" s="50">
        <v>6.4235191000000011E-2</v>
      </c>
      <c r="T62" s="50">
        <v>0.47229038000000001</v>
      </c>
      <c r="U62" s="18">
        <v>6.4129604999999999E-9</v>
      </c>
      <c r="V62" s="18">
        <v>1.0719945E-2</v>
      </c>
      <c r="W62" s="18">
        <v>1.5615220999999999E-3</v>
      </c>
      <c r="X62" s="18">
        <v>4.6914380000000001E-8</v>
      </c>
      <c r="Y62" s="18">
        <v>2.5978762000000002E-9</v>
      </c>
      <c r="Z62" s="18">
        <v>7.6170443999999999E-10</v>
      </c>
      <c r="AA62" s="18">
        <v>7.4020550999999999E-3</v>
      </c>
      <c r="AB62" s="18">
        <v>1.0999814E-4</v>
      </c>
      <c r="AC62" s="18">
        <v>5.1658876999999999E-3</v>
      </c>
      <c r="AD62" s="18">
        <v>3.2289077999999999E-2</v>
      </c>
      <c r="AE62" s="18">
        <v>9.9158368999999986</v>
      </c>
      <c r="AF62" s="18">
        <v>69.199263999999999</v>
      </c>
      <c r="AG62" s="18">
        <v>0.14308272999999999</v>
      </c>
      <c r="AH62" s="18">
        <v>2.2176600999999998</v>
      </c>
      <c r="AI62" s="18">
        <v>1.6811547000000001E-6</v>
      </c>
      <c r="AJ62" s="18">
        <v>1.2186826E-4</v>
      </c>
      <c r="AK62" s="18">
        <v>0.39118449</v>
      </c>
      <c r="AL62" s="18">
        <v>8.0984021000000003E-2</v>
      </c>
    </row>
    <row r="63" spans="1:38" x14ac:dyDescent="0.3">
      <c r="A63" s="16" t="s">
        <v>291</v>
      </c>
      <c r="B63" s="16" t="s">
        <v>271</v>
      </c>
      <c r="C63" s="16" t="s">
        <v>292</v>
      </c>
      <c r="D63" s="16" t="s">
        <v>275</v>
      </c>
      <c r="E63" s="16" t="s">
        <v>158</v>
      </c>
      <c r="F63" s="16" t="s">
        <v>169</v>
      </c>
      <c r="G63" s="16"/>
      <c r="H63" s="17">
        <v>8.3621499000000002E-2</v>
      </c>
      <c r="I63" s="17">
        <v>2.5944555</v>
      </c>
      <c r="J63" s="17">
        <v>0.48274289999999997</v>
      </c>
      <c r="K63" s="17">
        <v>7.4500907000000002E-3</v>
      </c>
      <c r="L63" s="17">
        <v>3.4507400999999999E-3</v>
      </c>
      <c r="M63" s="17">
        <v>1.3750427000000001</v>
      </c>
      <c r="N63" s="48">
        <v>3.2472360999999998E-2</v>
      </c>
      <c r="O63" s="48">
        <v>1.1102098000000001E-4</v>
      </c>
      <c r="P63" s="48">
        <v>5.1831532999999999E-3</v>
      </c>
      <c r="Q63" s="48">
        <v>18.384637999999999</v>
      </c>
      <c r="R63" s="48">
        <v>2.6584935999999999</v>
      </c>
      <c r="S63" s="50">
        <v>6.5317128000000002E-2</v>
      </c>
      <c r="T63" s="50">
        <v>0.48274289999999997</v>
      </c>
      <c r="U63" s="18">
        <v>6.6457565999999998E-9</v>
      </c>
      <c r="V63" s="18">
        <v>1.3389563E-2</v>
      </c>
      <c r="W63" s="18">
        <v>1.6252594999999999E-3</v>
      </c>
      <c r="X63" s="18">
        <v>4.7587484000000003E-8</v>
      </c>
      <c r="Y63" s="18">
        <v>2.8084185E-9</v>
      </c>
      <c r="Z63" s="18">
        <v>7.6779121000000001E-10</v>
      </c>
      <c r="AA63" s="18">
        <v>7.4500907000000002E-3</v>
      </c>
      <c r="AB63" s="18">
        <v>1.1102098000000001E-4</v>
      </c>
      <c r="AC63" s="18">
        <v>5.1831532999999999E-3</v>
      </c>
      <c r="AD63" s="18">
        <v>3.2472360999999998E-2</v>
      </c>
      <c r="AE63" s="18">
        <v>9.9834068000000009</v>
      </c>
      <c r="AF63" s="18">
        <v>69.358141000000003</v>
      </c>
      <c r="AG63" s="18">
        <v>0.14431234000000001</v>
      </c>
      <c r="AH63" s="18">
        <v>2.4039313</v>
      </c>
      <c r="AI63" s="18">
        <v>1.7849827999999999E-6</v>
      </c>
      <c r="AJ63" s="18">
        <v>1.2715962E-4</v>
      </c>
      <c r="AK63" s="18">
        <v>0.40162589999999998</v>
      </c>
      <c r="AL63" s="18">
        <v>8.0989842000000006E-2</v>
      </c>
    </row>
    <row r="64" spans="1:38" x14ac:dyDescent="0.3">
      <c r="A64" s="16" t="s">
        <v>293</v>
      </c>
      <c r="B64" s="16" t="s">
        <v>271</v>
      </c>
      <c r="C64" s="16" t="s">
        <v>294</v>
      </c>
      <c r="D64" s="16" t="s">
        <v>253</v>
      </c>
      <c r="E64" s="16" t="s">
        <v>158</v>
      </c>
      <c r="F64" s="16" t="s">
        <v>169</v>
      </c>
      <c r="G64" s="16"/>
      <c r="H64" s="17">
        <v>5.1368391999999999E-2</v>
      </c>
      <c r="I64" s="17">
        <v>2.4924667</v>
      </c>
      <c r="J64" s="17">
        <v>0.35610761000000002</v>
      </c>
      <c r="K64" s="17">
        <v>7.8635987000000001E-3</v>
      </c>
      <c r="L64" s="17">
        <v>2.6262272000000001E-3</v>
      </c>
      <c r="M64" s="17">
        <v>0.98211143999999995</v>
      </c>
      <c r="N64" s="48">
        <v>3.5643016999999999E-2</v>
      </c>
      <c r="O64" s="48">
        <v>9.7711345000000004E-5</v>
      </c>
      <c r="P64" s="48">
        <v>3.3819459999999998E-3</v>
      </c>
      <c r="Q64" s="48">
        <v>15.379918999999999</v>
      </c>
      <c r="R64" s="48">
        <v>2.5897169</v>
      </c>
      <c r="S64" s="50">
        <v>6.4977549999999995E-2</v>
      </c>
      <c r="T64" s="50">
        <v>0.35610761000000002</v>
      </c>
      <c r="U64" s="18">
        <v>1.0980621000000001E-8</v>
      </c>
      <c r="V64" s="18">
        <v>4.0547249E-2</v>
      </c>
      <c r="W64" s="18">
        <v>1.1926014999999999E-3</v>
      </c>
      <c r="X64" s="18">
        <v>5.3797609999999998E-8</v>
      </c>
      <c r="Y64" s="18">
        <v>7.0566011000000002E-9</v>
      </c>
      <c r="Z64" s="18">
        <v>5.5439902999999999E-10</v>
      </c>
      <c r="AA64" s="18">
        <v>7.8635987000000001E-3</v>
      </c>
      <c r="AB64" s="18">
        <v>9.7711345000000004E-5</v>
      </c>
      <c r="AC64" s="18">
        <v>3.3819459999999998E-3</v>
      </c>
      <c r="AD64" s="18">
        <v>3.5643016999999999E-2</v>
      </c>
      <c r="AE64" s="18">
        <v>19.945791100000001</v>
      </c>
      <c r="AF64" s="18">
        <v>49.468899</v>
      </c>
      <c r="AG64" s="18">
        <v>0.54974867000000005</v>
      </c>
      <c r="AH64" s="18">
        <v>2.3536869</v>
      </c>
      <c r="AI64" s="18">
        <v>1.3929973E-6</v>
      </c>
      <c r="AJ64" s="18">
        <v>1.0747959000000001E-4</v>
      </c>
      <c r="AK64" s="18">
        <v>0.29813935000000003</v>
      </c>
      <c r="AL64" s="18">
        <v>5.7860779000000001E-2</v>
      </c>
    </row>
    <row r="65" spans="1:38" x14ac:dyDescent="0.3">
      <c r="A65" s="16" t="s">
        <v>295</v>
      </c>
      <c r="B65" s="16" t="s">
        <v>271</v>
      </c>
      <c r="C65" s="16" t="s">
        <v>296</v>
      </c>
      <c r="D65" s="16" t="s">
        <v>253</v>
      </c>
      <c r="E65" s="16" t="s">
        <v>278</v>
      </c>
      <c r="F65" s="16" t="s">
        <v>169</v>
      </c>
      <c r="G65" s="16"/>
      <c r="H65" s="17">
        <v>6.8424031999999996E-2</v>
      </c>
      <c r="I65" s="17">
        <v>4.7589508</v>
      </c>
      <c r="J65" s="17">
        <v>0.48048429999999998</v>
      </c>
      <c r="K65" s="17">
        <v>1.0650089E-2</v>
      </c>
      <c r="L65" s="17">
        <v>2.9965555999999999E-3</v>
      </c>
      <c r="M65" s="17">
        <v>1.2790355</v>
      </c>
      <c r="N65" s="48">
        <v>4.6597998000000002E-2</v>
      </c>
      <c r="O65" s="48">
        <v>1.6572935E-4</v>
      </c>
      <c r="P65" s="48">
        <v>3.0824940999999999E-3</v>
      </c>
      <c r="Q65" s="48">
        <v>20.052057000000001</v>
      </c>
      <c r="R65" s="48">
        <v>4.9439137000000004</v>
      </c>
      <c r="S65" s="50">
        <v>9.0616134000000001E-2</v>
      </c>
      <c r="T65" s="50">
        <v>0.48048429999999998</v>
      </c>
      <c r="U65" s="18">
        <v>2.2143839000000001E-8</v>
      </c>
      <c r="V65" s="18">
        <v>8.5407601999999999E-2</v>
      </c>
      <c r="W65" s="18">
        <v>1.4802965E-3</v>
      </c>
      <c r="X65" s="18">
        <v>7.0692265000000004E-8</v>
      </c>
      <c r="Y65" s="18">
        <v>1.2270189000000001E-8</v>
      </c>
      <c r="Z65" s="18">
        <v>9.6930147999999993E-10</v>
      </c>
      <c r="AA65" s="18">
        <v>1.0650089E-2</v>
      </c>
      <c r="AB65" s="18">
        <v>1.6572935E-4</v>
      </c>
      <c r="AC65" s="18">
        <v>3.0824940999999999E-3</v>
      </c>
      <c r="AD65" s="18">
        <v>4.6597998000000002E-2</v>
      </c>
      <c r="AE65" s="18">
        <v>26.913512799999999</v>
      </c>
      <c r="AF65" s="18">
        <v>64.818124999999995</v>
      </c>
      <c r="AG65" s="18">
        <v>1.1046411</v>
      </c>
      <c r="AH65" s="18">
        <v>4.4965812999999999</v>
      </c>
      <c r="AI65" s="18">
        <v>1.9339647999999998E-6</v>
      </c>
      <c r="AJ65" s="18">
        <v>1.3261832000000001E-4</v>
      </c>
      <c r="AK65" s="18">
        <v>0.40502557</v>
      </c>
      <c r="AL65" s="18">
        <v>7.5326109000000002E-2</v>
      </c>
    </row>
    <row r="66" spans="1:38" x14ac:dyDescent="0.3">
      <c r="A66" s="16" t="s">
        <v>297</v>
      </c>
      <c r="B66" s="16" t="s">
        <v>271</v>
      </c>
      <c r="C66" s="16" t="s">
        <v>298</v>
      </c>
      <c r="D66" s="16" t="s">
        <v>275</v>
      </c>
      <c r="E66" s="16" t="s">
        <v>278</v>
      </c>
      <c r="F66" s="16" t="s">
        <v>169</v>
      </c>
      <c r="G66" s="16"/>
      <c r="H66" s="17">
        <v>6.8424355000000006E-2</v>
      </c>
      <c r="I66" s="17">
        <v>4.9591428000000004</v>
      </c>
      <c r="J66" s="17">
        <v>0.49254816000000001</v>
      </c>
      <c r="K66" s="17">
        <v>1.0705065999999999E-2</v>
      </c>
      <c r="L66" s="17">
        <v>3.0071267E-3</v>
      </c>
      <c r="M66" s="17">
        <v>1.2803823999999999</v>
      </c>
      <c r="N66" s="48">
        <v>4.6811232000000001E-2</v>
      </c>
      <c r="O66" s="48">
        <v>1.6683940000000001E-4</v>
      </c>
      <c r="P66" s="48">
        <v>3.1025171E-3</v>
      </c>
      <c r="Q66" s="48">
        <v>20.258303000000002</v>
      </c>
      <c r="R66" s="48">
        <v>5.1488462999999998</v>
      </c>
      <c r="S66" s="50">
        <v>9.1806870999999998E-2</v>
      </c>
      <c r="T66" s="50">
        <v>0.49254816000000001</v>
      </c>
      <c r="U66" s="18">
        <v>2.2409277000000001E-8</v>
      </c>
      <c r="V66" s="18">
        <v>8.7235087000000003E-2</v>
      </c>
      <c r="W66" s="18">
        <v>1.554501E-3</v>
      </c>
      <c r="X66" s="18">
        <v>7.1469420999999995E-8</v>
      </c>
      <c r="Y66" s="18">
        <v>1.2507015000000001E-8</v>
      </c>
      <c r="Z66" s="18">
        <v>9.7620637000000005E-10</v>
      </c>
      <c r="AA66" s="18">
        <v>1.0705065999999999E-2</v>
      </c>
      <c r="AB66" s="18">
        <v>1.6683940000000001E-4</v>
      </c>
      <c r="AC66" s="18">
        <v>3.1025171E-3</v>
      </c>
      <c r="AD66" s="18">
        <v>4.6811232000000001E-2</v>
      </c>
      <c r="AE66" s="18">
        <v>26.9912435</v>
      </c>
      <c r="AF66" s="18">
        <v>65.000169999999997</v>
      </c>
      <c r="AG66" s="18">
        <v>1.1059914</v>
      </c>
      <c r="AH66" s="18">
        <v>4.6867052999999999</v>
      </c>
      <c r="AI66" s="18">
        <v>2.0461521999999998E-6</v>
      </c>
      <c r="AJ66" s="18">
        <v>1.3805193000000001E-4</v>
      </c>
      <c r="AK66" s="18">
        <v>0.41707730999999998</v>
      </c>
      <c r="AL66" s="18">
        <v>7.5332794999999994E-2</v>
      </c>
    </row>
    <row r="67" spans="1:38" x14ac:dyDescent="0.3">
      <c r="A67" s="16" t="s">
        <v>299</v>
      </c>
      <c r="B67" s="16" t="s">
        <v>271</v>
      </c>
      <c r="C67" s="16" t="s">
        <v>300</v>
      </c>
      <c r="D67" s="16" t="s">
        <v>253</v>
      </c>
      <c r="E67" s="16" t="s">
        <v>278</v>
      </c>
      <c r="F67" s="16" t="s">
        <v>169</v>
      </c>
      <c r="G67" s="16"/>
      <c r="H67" s="17">
        <v>6.4501443000000006E-2</v>
      </c>
      <c r="I67" s="17">
        <v>4.5440247999999999</v>
      </c>
      <c r="J67" s="17">
        <v>0.46192737</v>
      </c>
      <c r="K67" s="17">
        <v>1.0085246000000001E-2</v>
      </c>
      <c r="L67" s="17">
        <v>3.5842790000000001E-3</v>
      </c>
      <c r="M67" s="17">
        <v>1.2138217</v>
      </c>
      <c r="N67" s="48">
        <v>4.4173668999999999E-2</v>
      </c>
      <c r="O67" s="48">
        <v>1.6132143000000001E-4</v>
      </c>
      <c r="P67" s="48">
        <v>4.5537384E-3</v>
      </c>
      <c r="Q67" s="48">
        <v>19.815470999999999</v>
      </c>
      <c r="R67" s="48">
        <v>4.7245884</v>
      </c>
      <c r="S67" s="50">
        <v>8.8413379E-2</v>
      </c>
      <c r="T67" s="50">
        <v>0.46192737</v>
      </c>
      <c r="U67" s="18">
        <v>2.0073366000000001E-8</v>
      </c>
      <c r="V67" s="18">
        <v>8.4502909000000001E-2</v>
      </c>
      <c r="W67" s="18">
        <v>1.3969264999999999E-3</v>
      </c>
      <c r="X67" s="18">
        <v>6.6887568999999995E-8</v>
      </c>
      <c r="Y67" s="18">
        <v>1.1760704E-8</v>
      </c>
      <c r="Z67" s="18">
        <v>9.435364400000001E-10</v>
      </c>
      <c r="AA67" s="18">
        <v>1.0085246000000001E-2</v>
      </c>
      <c r="AB67" s="18">
        <v>1.6132143000000001E-4</v>
      </c>
      <c r="AC67" s="18">
        <v>4.5537384E-3</v>
      </c>
      <c r="AD67" s="18">
        <v>4.4173668999999999E-2</v>
      </c>
      <c r="AE67" s="18">
        <v>23.799654400000001</v>
      </c>
      <c r="AF67" s="18">
        <v>61.149011000000002</v>
      </c>
      <c r="AG67" s="18">
        <v>1.0954345000000001</v>
      </c>
      <c r="AH67" s="18">
        <v>4.2957052999999998</v>
      </c>
      <c r="AI67" s="18">
        <v>1.786868E-6</v>
      </c>
      <c r="AJ67" s="18">
        <v>1.2619967E-4</v>
      </c>
      <c r="AK67" s="18">
        <v>0.39030261999999999</v>
      </c>
      <c r="AL67" s="18">
        <v>7.1498543999999997E-2</v>
      </c>
    </row>
    <row r="68" spans="1:38" x14ac:dyDescent="0.3">
      <c r="A68" s="16" t="s">
        <v>301</v>
      </c>
      <c r="B68" s="16" t="s">
        <v>271</v>
      </c>
      <c r="C68" s="16" t="s">
        <v>302</v>
      </c>
      <c r="D68" s="16" t="s">
        <v>275</v>
      </c>
      <c r="E68" s="16" t="s">
        <v>278</v>
      </c>
      <c r="F68" s="16" t="s">
        <v>169</v>
      </c>
      <c r="G68" s="16"/>
      <c r="H68" s="17">
        <v>6.4501765000000003E-2</v>
      </c>
      <c r="I68" s="17">
        <v>4.7442168000000002</v>
      </c>
      <c r="J68" s="17">
        <v>0.47399122999999999</v>
      </c>
      <c r="K68" s="17">
        <v>1.0140222000000001E-2</v>
      </c>
      <c r="L68" s="17">
        <v>3.5948501000000002E-3</v>
      </c>
      <c r="M68" s="17">
        <v>1.2151685000000001</v>
      </c>
      <c r="N68" s="48">
        <v>4.4386902999999998E-2</v>
      </c>
      <c r="O68" s="48">
        <v>1.6243148E-4</v>
      </c>
      <c r="P68" s="48">
        <v>4.5737614000000001E-3</v>
      </c>
      <c r="Q68" s="48">
        <v>20.021716000000001</v>
      </c>
      <c r="R68" s="48">
        <v>4.9295210000000003</v>
      </c>
      <c r="S68" s="50">
        <v>8.9604115999999998E-2</v>
      </c>
      <c r="T68" s="50">
        <v>0.47399122999999999</v>
      </c>
      <c r="U68" s="18">
        <v>2.0338804000000001E-8</v>
      </c>
      <c r="V68" s="18">
        <v>8.6330394000000005E-2</v>
      </c>
      <c r="W68" s="18">
        <v>1.4711310000000001E-3</v>
      </c>
      <c r="X68" s="18">
        <v>6.7664724999999999E-8</v>
      </c>
      <c r="Y68" s="18">
        <v>1.1997531E-8</v>
      </c>
      <c r="Z68" s="18">
        <v>9.5044131999999996E-10</v>
      </c>
      <c r="AA68" s="18">
        <v>1.0140222000000001E-2</v>
      </c>
      <c r="AB68" s="18">
        <v>1.6243148E-4</v>
      </c>
      <c r="AC68" s="18">
        <v>4.5737614000000001E-3</v>
      </c>
      <c r="AD68" s="18">
        <v>4.4386902999999998E-2</v>
      </c>
      <c r="AE68" s="18">
        <v>23.877385100000001</v>
      </c>
      <c r="AF68" s="18">
        <v>61.331054999999999</v>
      </c>
      <c r="AG68" s="18">
        <v>1.0967849000000001</v>
      </c>
      <c r="AH68" s="18">
        <v>4.4858294000000001</v>
      </c>
      <c r="AI68" s="18">
        <v>1.8990553999999999E-6</v>
      </c>
      <c r="AJ68" s="18">
        <v>1.3163328E-4</v>
      </c>
      <c r="AK68" s="18">
        <v>0.40235436000000002</v>
      </c>
      <c r="AL68" s="18">
        <v>7.1505230000000003E-2</v>
      </c>
    </row>
    <row r="69" spans="1:38" x14ac:dyDescent="0.3">
      <c r="A69" s="16" t="s">
        <v>303</v>
      </c>
      <c r="B69" s="16" t="s">
        <v>271</v>
      </c>
      <c r="C69" s="16" t="s">
        <v>304</v>
      </c>
      <c r="D69" s="16" t="s">
        <v>275</v>
      </c>
      <c r="E69" s="16" t="s">
        <v>158</v>
      </c>
      <c r="F69" s="16" t="s">
        <v>169</v>
      </c>
      <c r="G69" s="16"/>
      <c r="H69" s="17">
        <v>6.0615497999999997E-2</v>
      </c>
      <c r="I69" s="17">
        <v>4.2119290999999999</v>
      </c>
      <c r="J69" s="17">
        <v>0.49356915000000001</v>
      </c>
      <c r="K69" s="17">
        <v>9.3893284000000007E-3</v>
      </c>
      <c r="L69" s="17">
        <v>3.1235776E-3</v>
      </c>
      <c r="M69" s="17">
        <v>1.1606155</v>
      </c>
      <c r="N69" s="48">
        <v>4.2444546999999999E-2</v>
      </c>
      <c r="O69" s="48">
        <v>1.1891083E-4</v>
      </c>
      <c r="P69" s="48">
        <v>4.0270543999999997E-3</v>
      </c>
      <c r="Q69" s="48">
        <v>19.443314000000001</v>
      </c>
      <c r="R69" s="48">
        <v>4.3474120000000003</v>
      </c>
      <c r="S69" s="50">
        <v>8.1434772999999988E-2</v>
      </c>
      <c r="T69" s="50">
        <v>0.49356915000000001</v>
      </c>
      <c r="U69" s="18">
        <v>1.5909095000000001E-8</v>
      </c>
      <c r="V69" s="18">
        <v>5.5647837999999998E-2</v>
      </c>
      <c r="W69" s="18">
        <v>1.589727E-3</v>
      </c>
      <c r="X69" s="18">
        <v>6.4602943000000005E-8</v>
      </c>
      <c r="Y69" s="18">
        <v>8.7306775000000003E-9</v>
      </c>
      <c r="Z69" s="18">
        <v>6.7610721000000004E-10</v>
      </c>
      <c r="AA69" s="18">
        <v>9.3893284000000007E-3</v>
      </c>
      <c r="AB69" s="18">
        <v>1.1891083E-4</v>
      </c>
      <c r="AC69" s="18">
        <v>4.0270543999999997E-3</v>
      </c>
      <c r="AD69" s="18">
        <v>4.2444546999999999E-2</v>
      </c>
      <c r="AE69" s="18">
        <v>23.665980400000002</v>
      </c>
      <c r="AF69" s="18">
        <v>58.581788000000003</v>
      </c>
      <c r="AG69" s="18">
        <v>0.65172187000000004</v>
      </c>
      <c r="AH69" s="18">
        <v>3.9449735000000001</v>
      </c>
      <c r="AI69" s="18">
        <v>1.8539322000000001E-6</v>
      </c>
      <c r="AJ69" s="18">
        <v>1.4704721E-4</v>
      </c>
      <c r="AK69" s="18">
        <v>0.42512999000000001</v>
      </c>
      <c r="AL69" s="18">
        <v>6.8292112000000002E-2</v>
      </c>
    </row>
    <row r="70" spans="1:38" x14ac:dyDescent="0.3">
      <c r="A70" s="16" t="s">
        <v>305</v>
      </c>
      <c r="B70" s="16" t="s">
        <v>271</v>
      </c>
      <c r="C70" s="16" t="s">
        <v>306</v>
      </c>
      <c r="D70" s="16" t="s">
        <v>253</v>
      </c>
      <c r="E70" s="16" t="s">
        <v>278</v>
      </c>
      <c r="F70" s="16" t="s">
        <v>169</v>
      </c>
      <c r="G70" s="16"/>
      <c r="H70" s="17">
        <v>6.8392910000000001E-2</v>
      </c>
      <c r="I70" s="17">
        <v>4.7101186000000004</v>
      </c>
      <c r="J70" s="17">
        <v>0.49901625999999999</v>
      </c>
      <c r="K70" s="17">
        <v>1.1013070999999999E-2</v>
      </c>
      <c r="L70" s="17">
        <v>3.7064381999999999E-3</v>
      </c>
      <c r="M70" s="17">
        <v>1.2787413999999999</v>
      </c>
      <c r="N70" s="48">
        <v>4.8356791000000003E-2</v>
      </c>
      <c r="O70" s="48">
        <v>1.6532217E-4</v>
      </c>
      <c r="P70" s="48">
        <v>4.5708168000000004E-3</v>
      </c>
      <c r="Q70" s="48">
        <v>19.986737000000002</v>
      </c>
      <c r="R70" s="48">
        <v>4.8945036000000002</v>
      </c>
      <c r="S70" s="50">
        <v>9.3684058000000001E-2</v>
      </c>
      <c r="T70" s="50">
        <v>0.49901625999999999</v>
      </c>
      <c r="U70" s="18">
        <v>2.0504759E-8</v>
      </c>
      <c r="V70" s="18">
        <v>8.4873997000000007E-2</v>
      </c>
      <c r="W70" s="18">
        <v>1.5445738999999999E-3</v>
      </c>
      <c r="X70" s="18">
        <v>7.2792872999999998E-8</v>
      </c>
      <c r="Y70" s="18">
        <v>1.4359039999999999E-8</v>
      </c>
      <c r="Z70" s="18">
        <v>9.7846402999999991E-10</v>
      </c>
      <c r="AA70" s="18">
        <v>1.1013070999999999E-2</v>
      </c>
      <c r="AB70" s="18">
        <v>1.6532217E-4</v>
      </c>
      <c r="AC70" s="18">
        <v>4.5708168000000004E-3</v>
      </c>
      <c r="AD70" s="18">
        <v>4.8356791000000003E-2</v>
      </c>
      <c r="AE70" s="18">
        <v>23.8231118</v>
      </c>
      <c r="AF70" s="18">
        <v>64.418738000000005</v>
      </c>
      <c r="AG70" s="18">
        <v>1.1140445999999999</v>
      </c>
      <c r="AH70" s="18">
        <v>4.4461111000000004</v>
      </c>
      <c r="AI70" s="18">
        <v>1.8640112E-6</v>
      </c>
      <c r="AJ70" s="18">
        <v>1.3310624000000001E-4</v>
      </c>
      <c r="AK70" s="18">
        <v>0.42356110000000002</v>
      </c>
      <c r="AL70" s="18">
        <v>7.5322053E-2</v>
      </c>
    </row>
    <row r="71" spans="1:38" x14ac:dyDescent="0.3">
      <c r="A71" s="16" t="s">
        <v>307</v>
      </c>
      <c r="B71" s="16" t="s">
        <v>271</v>
      </c>
      <c r="C71" s="16" t="s">
        <v>308</v>
      </c>
      <c r="D71" s="16" t="s">
        <v>275</v>
      </c>
      <c r="E71" s="16" t="s">
        <v>278</v>
      </c>
      <c r="F71" s="16" t="s">
        <v>169</v>
      </c>
      <c r="G71" s="16"/>
      <c r="H71" s="17">
        <v>6.8393232999999998E-2</v>
      </c>
      <c r="I71" s="17">
        <v>4.9103105999999999</v>
      </c>
      <c r="J71" s="17">
        <v>0.51108012000000003</v>
      </c>
      <c r="K71" s="17">
        <v>1.1068048E-2</v>
      </c>
      <c r="L71" s="17">
        <v>3.7170093E-3</v>
      </c>
      <c r="M71" s="17">
        <v>1.2800882</v>
      </c>
      <c r="N71" s="48">
        <v>4.8570025000000003E-2</v>
      </c>
      <c r="O71" s="48">
        <v>1.6643221E-4</v>
      </c>
      <c r="P71" s="48">
        <v>4.5908397999999996E-3</v>
      </c>
      <c r="Q71" s="48">
        <v>20.192983000000002</v>
      </c>
      <c r="R71" s="48">
        <v>5.0994362999999998</v>
      </c>
      <c r="S71" s="50">
        <v>9.4874794999999998E-2</v>
      </c>
      <c r="T71" s="50">
        <v>0.51108012000000003</v>
      </c>
      <c r="U71" s="18">
        <v>2.0770197E-8</v>
      </c>
      <c r="V71" s="18">
        <v>8.6701480999999997E-2</v>
      </c>
      <c r="W71" s="18">
        <v>1.6187784000000001E-3</v>
      </c>
      <c r="X71" s="18">
        <v>7.3570030000000006E-8</v>
      </c>
      <c r="Y71" s="18">
        <v>1.4595866000000001E-8</v>
      </c>
      <c r="Z71" s="18">
        <v>9.8536890999999998E-10</v>
      </c>
      <c r="AA71" s="18">
        <v>1.1068048E-2</v>
      </c>
      <c r="AB71" s="18">
        <v>1.6643221E-4</v>
      </c>
      <c r="AC71" s="18">
        <v>4.5908397999999996E-3</v>
      </c>
      <c r="AD71" s="18">
        <v>4.8570025000000003E-2</v>
      </c>
      <c r="AE71" s="18">
        <v>23.9008425</v>
      </c>
      <c r="AF71" s="18">
        <v>64.600783000000007</v>
      </c>
      <c r="AG71" s="18">
        <v>1.1153949999999999</v>
      </c>
      <c r="AH71" s="18">
        <v>4.6362351000000004</v>
      </c>
      <c r="AI71" s="18">
        <v>1.9761984999999999E-6</v>
      </c>
      <c r="AJ71" s="18">
        <v>1.3853984E-4</v>
      </c>
      <c r="AK71" s="18">
        <v>0.43561284</v>
      </c>
      <c r="AL71" s="18">
        <v>7.5328739000000006E-2</v>
      </c>
    </row>
    <row r="72" spans="1:38" x14ac:dyDescent="0.3">
      <c r="A72" s="16" t="s">
        <v>309</v>
      </c>
      <c r="B72" s="16" t="s">
        <v>271</v>
      </c>
      <c r="C72" s="16" t="s">
        <v>310</v>
      </c>
      <c r="D72" s="16" t="s">
        <v>253</v>
      </c>
      <c r="E72" s="16" t="s">
        <v>278</v>
      </c>
      <c r="F72" s="16" t="s">
        <v>169</v>
      </c>
      <c r="G72" s="16"/>
      <c r="H72" s="17">
        <v>8.3594024000000003E-2</v>
      </c>
      <c r="I72" s="17">
        <v>2.0908384</v>
      </c>
      <c r="J72" s="17">
        <v>0.41362599999999999</v>
      </c>
      <c r="K72" s="17">
        <v>8.1203313000000003E-3</v>
      </c>
      <c r="L72" s="17">
        <v>3.0345873000000002E-3</v>
      </c>
      <c r="M72" s="17">
        <v>1.3580264</v>
      </c>
      <c r="N72" s="48">
        <v>3.5710176000000003E-2</v>
      </c>
      <c r="O72" s="48">
        <v>9.9035581999999995E-5</v>
      </c>
      <c r="P72" s="48">
        <v>4.1578411999999999E-3</v>
      </c>
      <c r="Q72" s="48">
        <v>17.811508</v>
      </c>
      <c r="R72" s="48">
        <v>2.1397474999999999</v>
      </c>
      <c r="S72" s="50">
        <v>6.2742611000000004E-2</v>
      </c>
      <c r="T72" s="50">
        <v>0.41362599999999999</v>
      </c>
      <c r="U72" s="18">
        <v>6.9803263000000001E-9</v>
      </c>
      <c r="V72" s="18">
        <v>9.6201033999999998E-3</v>
      </c>
      <c r="W72" s="18">
        <v>1.3132351000000001E-3</v>
      </c>
      <c r="X72" s="18">
        <v>5.2861398999999997E-8</v>
      </c>
      <c r="Y72" s="18">
        <v>1.471488E-8</v>
      </c>
      <c r="Z72" s="18">
        <v>6.2389082000000004E-10</v>
      </c>
      <c r="AA72" s="18">
        <v>8.1203313000000003E-3</v>
      </c>
      <c r="AB72" s="18">
        <v>9.9035581999999995E-5</v>
      </c>
      <c r="AC72" s="18">
        <v>4.1578411999999999E-3</v>
      </c>
      <c r="AD72" s="18">
        <v>3.5710176000000003E-2</v>
      </c>
      <c r="AE72" s="18">
        <v>6.8356479999999999</v>
      </c>
      <c r="AF72" s="18">
        <v>68.410241999999997</v>
      </c>
      <c r="AG72" s="18">
        <v>0.17299038</v>
      </c>
      <c r="AH72" s="18">
        <v>1.9337384</v>
      </c>
      <c r="AI72" s="18">
        <v>1.2160635E-6</v>
      </c>
      <c r="AJ72" s="18">
        <v>8.0313719999999998E-5</v>
      </c>
      <c r="AK72" s="18">
        <v>0.33346037000000001</v>
      </c>
      <c r="AL72" s="18">
        <v>8.0085322E-2</v>
      </c>
    </row>
    <row r="73" spans="1:38" x14ac:dyDescent="0.3">
      <c r="A73" s="16" t="s">
        <v>311</v>
      </c>
      <c r="B73" s="16" t="s">
        <v>271</v>
      </c>
      <c r="C73" s="16" t="s">
        <v>312</v>
      </c>
      <c r="D73" s="16" t="s">
        <v>275</v>
      </c>
      <c r="E73" s="16" t="s">
        <v>278</v>
      </c>
      <c r="F73" s="16" t="s">
        <v>169</v>
      </c>
      <c r="G73" s="16"/>
      <c r="H73" s="17">
        <v>8.3594300999999996E-2</v>
      </c>
      <c r="I73" s="17">
        <v>2.2723642000000002</v>
      </c>
      <c r="J73" s="17">
        <v>0.42397980000000002</v>
      </c>
      <c r="K73" s="17">
        <v>8.1676779999999994E-3</v>
      </c>
      <c r="L73" s="17">
        <v>3.0437380999999999E-3</v>
      </c>
      <c r="M73" s="17">
        <v>1.3592021000000001</v>
      </c>
      <c r="N73" s="48">
        <v>3.5892367000000001E-2</v>
      </c>
      <c r="O73" s="48">
        <v>1.0001708999999999E-4</v>
      </c>
      <c r="P73" s="48">
        <v>4.1749737E-3</v>
      </c>
      <c r="Q73" s="48">
        <v>17.999146</v>
      </c>
      <c r="R73" s="48">
        <v>2.3262046999999999</v>
      </c>
      <c r="S73" s="50">
        <v>6.3787109999999994E-2</v>
      </c>
      <c r="T73" s="50">
        <v>0.42397980000000002</v>
      </c>
      <c r="U73" s="18">
        <v>7.2090450999999997E-9</v>
      </c>
      <c r="V73" s="18">
        <v>1.1685328E-2</v>
      </c>
      <c r="W73" s="18">
        <v>1.3766010000000001E-3</v>
      </c>
      <c r="X73" s="18">
        <v>5.3527756000000003E-8</v>
      </c>
      <c r="Y73" s="18">
        <v>1.4920319E-8</v>
      </c>
      <c r="Z73" s="18">
        <v>6.2985979000000003E-10</v>
      </c>
      <c r="AA73" s="18">
        <v>8.1676779999999994E-3</v>
      </c>
      <c r="AB73" s="18">
        <v>1.0001708999999999E-4</v>
      </c>
      <c r="AC73" s="18">
        <v>4.1749737E-3</v>
      </c>
      <c r="AD73" s="18">
        <v>3.5892367000000001E-2</v>
      </c>
      <c r="AE73" s="18">
        <v>6.9023984000000009</v>
      </c>
      <c r="AF73" s="18">
        <v>68.568449000000001</v>
      </c>
      <c r="AG73" s="18">
        <v>0.17418343999999999</v>
      </c>
      <c r="AH73" s="18">
        <v>2.1066115000000001</v>
      </c>
      <c r="AI73" s="18">
        <v>1.3152574E-6</v>
      </c>
      <c r="AJ73" s="18">
        <v>8.5255011000000006E-5</v>
      </c>
      <c r="AK73" s="18">
        <v>0.34380347</v>
      </c>
      <c r="AL73" s="18">
        <v>8.0091075999999997E-2</v>
      </c>
    </row>
    <row r="74" spans="1:38" x14ac:dyDescent="0.3">
      <c r="A74" s="16" t="s">
        <v>313</v>
      </c>
      <c r="B74" s="16" t="s">
        <v>271</v>
      </c>
      <c r="C74" s="16" t="s">
        <v>314</v>
      </c>
      <c r="D74" s="16" t="s">
        <v>253</v>
      </c>
      <c r="E74" s="16" t="s">
        <v>278</v>
      </c>
      <c r="F74" s="16" t="s">
        <v>169</v>
      </c>
      <c r="G74" s="16"/>
      <c r="H74" s="17">
        <v>8.0325708999999995E-2</v>
      </c>
      <c r="I74" s="17">
        <v>2.0842581</v>
      </c>
      <c r="J74" s="17">
        <v>0.42135210000000001</v>
      </c>
      <c r="K74" s="17">
        <v>8.2440029000000001E-3</v>
      </c>
      <c r="L74" s="17">
        <v>3.5638393000000002E-3</v>
      </c>
      <c r="M74" s="17">
        <v>1.3579251000000001</v>
      </c>
      <c r="N74" s="48">
        <v>3.6303990000000001E-2</v>
      </c>
      <c r="O74" s="48">
        <v>9.8757533000000001E-5</v>
      </c>
      <c r="P74" s="48">
        <v>5.3123676999999999E-3</v>
      </c>
      <c r="Q74" s="48">
        <v>17.805128</v>
      </c>
      <c r="R74" s="48">
        <v>2.1333758</v>
      </c>
      <c r="S74" s="50">
        <v>6.5044802999999998E-2</v>
      </c>
      <c r="T74" s="50">
        <v>0.42135210000000001</v>
      </c>
      <c r="U74" s="18">
        <v>6.9927586000000001E-9</v>
      </c>
      <c r="V74" s="18">
        <v>9.5479760999999993E-3</v>
      </c>
      <c r="W74" s="18">
        <v>1.3268259999999999E-3</v>
      </c>
      <c r="X74" s="18">
        <v>5.3625221999999997E-8</v>
      </c>
      <c r="Y74" s="18">
        <v>1.4450421000000001E-8</v>
      </c>
      <c r="Z74" s="18">
        <v>6.2047689999999995E-10</v>
      </c>
      <c r="AA74" s="18">
        <v>8.2440029000000001E-3</v>
      </c>
      <c r="AB74" s="18">
        <v>9.8757533000000001E-5</v>
      </c>
      <c r="AC74" s="18">
        <v>5.3123676999999999E-3</v>
      </c>
      <c r="AD74" s="18">
        <v>3.6303990000000001E-2</v>
      </c>
      <c r="AE74" s="18">
        <v>6.8353326999999995</v>
      </c>
      <c r="AF74" s="18">
        <v>68.397165999999999</v>
      </c>
      <c r="AG74" s="18">
        <v>0.17425328000000001</v>
      </c>
      <c r="AH74" s="18">
        <v>1.9266646999999999</v>
      </c>
      <c r="AI74" s="18">
        <v>1.2106631000000001E-6</v>
      </c>
      <c r="AJ74" s="18">
        <v>8.0712775999999998E-5</v>
      </c>
      <c r="AK74" s="18">
        <v>0.34119096999999998</v>
      </c>
      <c r="AL74" s="18">
        <v>8.0080419E-2</v>
      </c>
    </row>
    <row r="75" spans="1:38" x14ac:dyDescent="0.3">
      <c r="A75" s="16" t="s">
        <v>315</v>
      </c>
      <c r="B75" s="16" t="s">
        <v>271</v>
      </c>
      <c r="C75" s="16" t="s">
        <v>316</v>
      </c>
      <c r="D75" s="16" t="s">
        <v>275</v>
      </c>
      <c r="E75" s="16" t="s">
        <v>278</v>
      </c>
      <c r="F75" s="16" t="s">
        <v>169</v>
      </c>
      <c r="G75" s="16"/>
      <c r="H75" s="17">
        <v>8.0325985000000003E-2</v>
      </c>
      <c r="I75" s="17">
        <v>2.2657839000000002</v>
      </c>
      <c r="J75" s="17">
        <v>0.43170589999999998</v>
      </c>
      <c r="K75" s="17">
        <v>8.2913494999999997E-3</v>
      </c>
      <c r="L75" s="17">
        <v>3.5729899999999998E-3</v>
      </c>
      <c r="M75" s="17">
        <v>1.3591008</v>
      </c>
      <c r="N75" s="48">
        <v>3.6486181999999999E-2</v>
      </c>
      <c r="O75" s="48">
        <v>9.9739041999999997E-5</v>
      </c>
      <c r="P75" s="48">
        <v>5.3295002000000001E-3</v>
      </c>
      <c r="Q75" s="48">
        <v>17.992766</v>
      </c>
      <c r="R75" s="48">
        <v>2.319833</v>
      </c>
      <c r="S75" s="50">
        <v>6.6089303000000002E-2</v>
      </c>
      <c r="T75" s="50">
        <v>0.43170589999999998</v>
      </c>
      <c r="U75" s="18">
        <v>7.2214773999999998E-9</v>
      </c>
      <c r="V75" s="18">
        <v>1.1613201E-2</v>
      </c>
      <c r="W75" s="18">
        <v>1.3901918999999999E-3</v>
      </c>
      <c r="X75" s="18">
        <v>5.4291579000000002E-8</v>
      </c>
      <c r="Y75" s="18">
        <v>1.4655859E-8</v>
      </c>
      <c r="Z75" s="18">
        <v>6.2644587000000005E-10</v>
      </c>
      <c r="AA75" s="18">
        <v>8.2913494999999997E-3</v>
      </c>
      <c r="AB75" s="18">
        <v>9.9739041999999997E-5</v>
      </c>
      <c r="AC75" s="18">
        <v>5.3295002000000001E-3</v>
      </c>
      <c r="AD75" s="18">
        <v>3.6486181999999999E-2</v>
      </c>
      <c r="AE75" s="18">
        <v>6.9020829999999993</v>
      </c>
      <c r="AF75" s="18">
        <v>68.555373000000003</v>
      </c>
      <c r="AG75" s="18">
        <v>0.17544634000000001</v>
      </c>
      <c r="AH75" s="18">
        <v>2.0995377</v>
      </c>
      <c r="AI75" s="18">
        <v>1.309857E-6</v>
      </c>
      <c r="AJ75" s="18">
        <v>8.5654065999999997E-5</v>
      </c>
      <c r="AK75" s="18">
        <v>0.35153406999999998</v>
      </c>
      <c r="AL75" s="18">
        <v>8.0086172999999997E-2</v>
      </c>
    </row>
    <row r="76" spans="1:38" x14ac:dyDescent="0.3">
      <c r="A76" s="16" t="s">
        <v>317</v>
      </c>
      <c r="B76" s="16" t="s">
        <v>271</v>
      </c>
      <c r="C76" s="16" t="s">
        <v>318</v>
      </c>
      <c r="D76" s="16" t="s">
        <v>253</v>
      </c>
      <c r="E76" s="16" t="s">
        <v>158</v>
      </c>
      <c r="F76" s="16" t="s">
        <v>169</v>
      </c>
      <c r="G76" s="16"/>
      <c r="H76" s="17">
        <v>8.3594011999999995E-2</v>
      </c>
      <c r="I76" s="17">
        <v>2.0845758000000001</v>
      </c>
      <c r="J76" s="17">
        <v>0.42106452</v>
      </c>
      <c r="K76" s="17">
        <v>8.2495588000000009E-3</v>
      </c>
      <c r="L76" s="17">
        <v>3.535528E-3</v>
      </c>
      <c r="M76" s="17">
        <v>1.3580266000000001</v>
      </c>
      <c r="N76" s="48">
        <v>3.6303819000000001E-2</v>
      </c>
      <c r="O76" s="48">
        <v>9.9107460000000003E-5</v>
      </c>
      <c r="P76" s="48">
        <v>5.2453977000000004E-3</v>
      </c>
      <c r="Q76" s="48">
        <v>17.805531999999999</v>
      </c>
      <c r="R76" s="48">
        <v>2.1337392999999998</v>
      </c>
      <c r="S76" s="50">
        <v>6.5015993000000008E-2</v>
      </c>
      <c r="T76" s="50">
        <v>0.42106452</v>
      </c>
      <c r="U76" s="18">
        <v>6.9908356000000001E-9</v>
      </c>
      <c r="V76" s="18">
        <v>9.5621669999999999E-3</v>
      </c>
      <c r="W76" s="18">
        <v>1.3273829999999999E-3</v>
      </c>
      <c r="X76" s="18">
        <v>5.3682594999999998E-8</v>
      </c>
      <c r="Y76" s="18">
        <v>1.4812881E-8</v>
      </c>
      <c r="Z76" s="18">
        <v>6.2417808000000004E-10</v>
      </c>
      <c r="AA76" s="18">
        <v>8.2495588000000009E-3</v>
      </c>
      <c r="AB76" s="18">
        <v>9.9107460000000003E-5</v>
      </c>
      <c r="AC76" s="18">
        <v>5.2453977000000004E-3</v>
      </c>
      <c r="AD76" s="18">
        <v>3.6303819000000001E-2</v>
      </c>
      <c r="AE76" s="18">
        <v>6.8313882000000001</v>
      </c>
      <c r="AF76" s="18">
        <v>68.409092999999999</v>
      </c>
      <c r="AG76" s="18">
        <v>0.17503384</v>
      </c>
      <c r="AH76" s="18">
        <v>1.9269951999999999</v>
      </c>
      <c r="AI76" s="18">
        <v>1.2077196E-6</v>
      </c>
      <c r="AJ76" s="18">
        <v>8.0862719999999995E-5</v>
      </c>
      <c r="AK76" s="18">
        <v>0.34089849</v>
      </c>
      <c r="AL76" s="18">
        <v>8.0085165999999999E-2</v>
      </c>
    </row>
    <row r="77" spans="1:38" x14ac:dyDescent="0.3">
      <c r="A77" s="16" t="s">
        <v>319</v>
      </c>
      <c r="B77" s="16" t="s">
        <v>271</v>
      </c>
      <c r="C77" s="16" t="s">
        <v>320</v>
      </c>
      <c r="D77" s="16" t="s">
        <v>275</v>
      </c>
      <c r="E77" s="16" t="s">
        <v>278</v>
      </c>
      <c r="F77" s="16" t="s">
        <v>169</v>
      </c>
      <c r="G77" s="16"/>
      <c r="H77" s="17">
        <v>8.3594289000000002E-2</v>
      </c>
      <c r="I77" s="17">
        <v>2.2661015999999998</v>
      </c>
      <c r="J77" s="17">
        <v>0.43141832000000002</v>
      </c>
      <c r="K77" s="17">
        <v>8.2969055E-3</v>
      </c>
      <c r="L77" s="17">
        <v>3.5446787000000001E-3</v>
      </c>
      <c r="M77" s="17">
        <v>1.3592024</v>
      </c>
      <c r="N77" s="48">
        <v>3.6486010999999999E-2</v>
      </c>
      <c r="O77" s="48">
        <v>1.0008896999999999E-4</v>
      </c>
      <c r="P77" s="48">
        <v>5.2625301999999997E-3</v>
      </c>
      <c r="Q77" s="48">
        <v>17.993169999999999</v>
      </c>
      <c r="R77" s="48">
        <v>2.3201963999999999</v>
      </c>
      <c r="S77" s="50">
        <v>6.6060491999999998E-2</v>
      </c>
      <c r="T77" s="50">
        <v>0.43141832000000002</v>
      </c>
      <c r="U77" s="18">
        <v>7.2195543999999997E-9</v>
      </c>
      <c r="V77" s="18">
        <v>1.1627392E-2</v>
      </c>
      <c r="W77" s="18">
        <v>1.3907488999999999E-3</v>
      </c>
      <c r="X77" s="18">
        <v>5.4348951999999997E-8</v>
      </c>
      <c r="Y77" s="18">
        <v>1.5018319999999999E-8</v>
      </c>
      <c r="Z77" s="18">
        <v>6.3014705000000003E-10</v>
      </c>
      <c r="AA77" s="18">
        <v>8.2969055E-3</v>
      </c>
      <c r="AB77" s="18">
        <v>1.0008896999999999E-4</v>
      </c>
      <c r="AC77" s="18">
        <v>5.2625301999999997E-3</v>
      </c>
      <c r="AD77" s="18">
        <v>3.6486010999999999E-2</v>
      </c>
      <c r="AE77" s="18">
        <v>6.8981386000000002</v>
      </c>
      <c r="AF77" s="18">
        <v>68.567300000000003</v>
      </c>
      <c r="AG77" s="18">
        <v>0.17622690999999999</v>
      </c>
      <c r="AH77" s="18">
        <v>2.0998682999999998</v>
      </c>
      <c r="AI77" s="18">
        <v>1.3069135999999999E-6</v>
      </c>
      <c r="AJ77" s="18">
        <v>8.5804011000000004E-5</v>
      </c>
      <c r="AK77" s="18">
        <v>0.35124158999999999</v>
      </c>
      <c r="AL77" s="18">
        <v>8.0090919999999996E-2</v>
      </c>
    </row>
    <row r="78" spans="1:38" x14ac:dyDescent="0.3">
      <c r="A78" s="16" t="s">
        <v>321</v>
      </c>
      <c r="B78" s="16" t="s">
        <v>271</v>
      </c>
      <c r="C78" s="16" t="s">
        <v>322</v>
      </c>
      <c r="D78" s="16" t="s">
        <v>253</v>
      </c>
      <c r="E78" s="16" t="s">
        <v>278</v>
      </c>
      <c r="F78" s="16" t="s">
        <v>169</v>
      </c>
      <c r="G78" s="16"/>
      <c r="H78" s="17">
        <v>8.1625988999999996E-2</v>
      </c>
      <c r="I78" s="17">
        <v>2.2820103</v>
      </c>
      <c r="J78" s="17">
        <v>0.45529407</v>
      </c>
      <c r="K78" s="17">
        <v>6.5762184000000001E-3</v>
      </c>
      <c r="L78" s="17">
        <v>3.2362913999999998E-3</v>
      </c>
      <c r="M78" s="17">
        <v>1.5414003999999999</v>
      </c>
      <c r="N78" s="48">
        <v>2.8830290000000001E-2</v>
      </c>
      <c r="O78" s="48">
        <v>1.2256998000000001E-4</v>
      </c>
      <c r="P78" s="48">
        <v>4.8306709000000003E-3</v>
      </c>
      <c r="Q78" s="48">
        <v>18.08586</v>
      </c>
      <c r="R78" s="48">
        <v>2.3357033999999999</v>
      </c>
      <c r="S78" s="50">
        <v>6.0826726999999997E-2</v>
      </c>
      <c r="T78" s="50">
        <v>0.45529407</v>
      </c>
      <c r="U78" s="18">
        <v>7.8885152999999997E-9</v>
      </c>
      <c r="V78" s="18">
        <v>9.4294940000000001E-3</v>
      </c>
      <c r="W78" s="18">
        <v>1.4259632E-3</v>
      </c>
      <c r="X78" s="18">
        <v>4.2223880000000003E-8</v>
      </c>
      <c r="Y78" s="18">
        <v>5.7740573000000002E-9</v>
      </c>
      <c r="Z78" s="18">
        <v>6.6493145999999999E-10</v>
      </c>
      <c r="AA78" s="18">
        <v>6.5762184000000001E-3</v>
      </c>
      <c r="AB78" s="18">
        <v>1.2256998000000001E-4</v>
      </c>
      <c r="AC78" s="18">
        <v>4.8306709000000003E-3</v>
      </c>
      <c r="AD78" s="18">
        <v>2.8830290000000001E-2</v>
      </c>
      <c r="AE78" s="18">
        <v>7.0831453999999994</v>
      </c>
      <c r="AF78" s="18">
        <v>77.605433000000005</v>
      </c>
      <c r="AG78" s="18">
        <v>0.12722584000000001</v>
      </c>
      <c r="AH78" s="18">
        <v>2.1111049</v>
      </c>
      <c r="AI78" s="18">
        <v>1.6335194999999999E-6</v>
      </c>
      <c r="AJ78" s="18">
        <v>2.2461663000000001E-3</v>
      </c>
      <c r="AK78" s="18">
        <v>0.36215731000000001</v>
      </c>
      <c r="AL78" s="18">
        <v>9.0890589999999993E-2</v>
      </c>
    </row>
    <row r="79" spans="1:38" x14ac:dyDescent="0.3">
      <c r="A79" s="16" t="s">
        <v>323</v>
      </c>
      <c r="B79" s="16" t="s">
        <v>271</v>
      </c>
      <c r="C79" s="16" t="s">
        <v>324</v>
      </c>
      <c r="D79" s="16" t="s">
        <v>275</v>
      </c>
      <c r="E79" s="16" t="s">
        <v>158</v>
      </c>
      <c r="F79" s="16" t="s">
        <v>169</v>
      </c>
      <c r="G79" s="16"/>
      <c r="H79" s="17">
        <v>8.1626266000000003E-2</v>
      </c>
      <c r="I79" s="17">
        <v>2.4635360999999998</v>
      </c>
      <c r="J79" s="17">
        <v>0.46564787000000002</v>
      </c>
      <c r="K79" s="17">
        <v>6.6235651000000001E-3</v>
      </c>
      <c r="L79" s="17">
        <v>3.2454421999999999E-3</v>
      </c>
      <c r="M79" s="17">
        <v>1.5425761</v>
      </c>
      <c r="N79" s="48">
        <v>2.9012481999999999E-2</v>
      </c>
      <c r="O79" s="48">
        <v>1.2355149E-4</v>
      </c>
      <c r="P79" s="48">
        <v>4.8478033999999996E-3</v>
      </c>
      <c r="Q79" s="48">
        <v>18.273498</v>
      </c>
      <c r="R79" s="48">
        <v>2.5221605</v>
      </c>
      <c r="S79" s="50">
        <v>6.1871227000000008E-2</v>
      </c>
      <c r="T79" s="50">
        <v>0.46564787000000002</v>
      </c>
      <c r="U79" s="18">
        <v>8.1172340999999993E-9</v>
      </c>
      <c r="V79" s="18">
        <v>1.1494719E-2</v>
      </c>
      <c r="W79" s="18">
        <v>1.4893291E-3</v>
      </c>
      <c r="X79" s="18">
        <v>4.2890237000000002E-8</v>
      </c>
      <c r="Y79" s="18">
        <v>5.9794960000000003E-9</v>
      </c>
      <c r="Z79" s="18">
        <v>6.7090044000000003E-10</v>
      </c>
      <c r="AA79" s="18">
        <v>6.6235651000000001E-3</v>
      </c>
      <c r="AB79" s="18">
        <v>1.2355149E-4</v>
      </c>
      <c r="AC79" s="18">
        <v>4.8478033999999996E-3</v>
      </c>
      <c r="AD79" s="18">
        <v>2.9012481999999999E-2</v>
      </c>
      <c r="AE79" s="18">
        <v>7.1498957999999995</v>
      </c>
      <c r="AF79" s="18">
        <v>77.763639999999995</v>
      </c>
      <c r="AG79" s="18">
        <v>0.1284189</v>
      </c>
      <c r="AH79" s="18">
        <v>2.2839779</v>
      </c>
      <c r="AI79" s="18">
        <v>1.7327134000000001E-6</v>
      </c>
      <c r="AJ79" s="18">
        <v>2.2511075999999998E-3</v>
      </c>
      <c r="AK79" s="18">
        <v>0.37250042</v>
      </c>
      <c r="AL79" s="18">
        <v>9.0896344000000004E-2</v>
      </c>
    </row>
    <row r="80" spans="1:38" x14ac:dyDescent="0.3">
      <c r="A80" s="16" t="s">
        <v>325</v>
      </c>
      <c r="B80" s="16" t="s">
        <v>271</v>
      </c>
      <c r="C80" s="16" t="s">
        <v>326</v>
      </c>
      <c r="D80" s="16" t="s">
        <v>253</v>
      </c>
      <c r="E80" s="16" t="s">
        <v>158</v>
      </c>
      <c r="F80" s="16" t="s">
        <v>169</v>
      </c>
      <c r="G80" s="16"/>
      <c r="H80" s="17">
        <v>9.0104820000000002E-2</v>
      </c>
      <c r="I80" s="17">
        <v>2.0105965000000001</v>
      </c>
      <c r="J80" s="17">
        <v>0.40747139999999998</v>
      </c>
      <c r="K80" s="17">
        <v>3.041892E-3</v>
      </c>
      <c r="L80" s="17">
        <v>3.3343488999999999E-3</v>
      </c>
      <c r="M80" s="17">
        <v>2.1772035999999999</v>
      </c>
      <c r="N80" s="48">
        <v>1.222765E-2</v>
      </c>
      <c r="O80" s="48">
        <v>2.7004185000000002E-4</v>
      </c>
      <c r="P80" s="48">
        <v>4.8338540999999999E-3</v>
      </c>
      <c r="Q80" s="48">
        <v>2.0872248</v>
      </c>
      <c r="R80" s="48">
        <v>2.0682502999999999</v>
      </c>
      <c r="S80" s="50">
        <v>5.3568137999999994E-2</v>
      </c>
      <c r="T80" s="50">
        <v>0.40747139999999998</v>
      </c>
      <c r="U80" s="18">
        <v>1.0755580999999999E-8</v>
      </c>
      <c r="V80" s="18">
        <v>1.8261895E-2</v>
      </c>
      <c r="W80" s="18">
        <v>8.6159813999999997E-4</v>
      </c>
      <c r="X80" s="18">
        <v>1.9610411E-8</v>
      </c>
      <c r="Y80" s="18">
        <v>1.5634579000000001E-9</v>
      </c>
      <c r="Z80" s="18">
        <v>1.2866483E-9</v>
      </c>
      <c r="AA80" s="18">
        <v>3.041892E-3</v>
      </c>
      <c r="AB80" s="18">
        <v>2.7004185000000002E-4</v>
      </c>
      <c r="AC80" s="18">
        <v>4.8338540999999999E-3</v>
      </c>
      <c r="AD80" s="18">
        <v>1.222765E-2</v>
      </c>
      <c r="AE80" s="18">
        <v>5.8361599999999996</v>
      </c>
      <c r="AF80" s="18">
        <v>109.52851</v>
      </c>
      <c r="AG80" s="18">
        <v>0.21950750999999999</v>
      </c>
      <c r="AH80" s="18">
        <v>1.8860006</v>
      </c>
      <c r="AI80" s="18">
        <v>1.3388474E-6</v>
      </c>
      <c r="AJ80" s="18">
        <v>7.5300041999999996E-5</v>
      </c>
      <c r="AK80" s="18">
        <v>0.27888117000000001</v>
      </c>
      <c r="AL80" s="18">
        <v>0.12851493</v>
      </c>
    </row>
    <row r="81" spans="1:38" x14ac:dyDescent="0.3">
      <c r="A81" s="16" t="s">
        <v>327</v>
      </c>
      <c r="B81" s="16" t="s">
        <v>271</v>
      </c>
      <c r="C81" s="16" t="s">
        <v>328</v>
      </c>
      <c r="D81" s="16" t="s">
        <v>275</v>
      </c>
      <c r="E81" s="16" t="s">
        <v>158</v>
      </c>
      <c r="F81" s="16" t="s">
        <v>169</v>
      </c>
      <c r="G81" s="16"/>
      <c r="H81" s="17">
        <v>9.0105345000000003E-2</v>
      </c>
      <c r="I81" s="17">
        <v>2.7605035</v>
      </c>
      <c r="J81" s="17">
        <v>0.44943306</v>
      </c>
      <c r="K81" s="17">
        <v>3.1185865000000002E-3</v>
      </c>
      <c r="L81" s="17">
        <v>3.3509722999999999E-3</v>
      </c>
      <c r="M81" s="17">
        <v>2.1785890999999999</v>
      </c>
      <c r="N81" s="48">
        <v>1.2499942999999999E-2</v>
      </c>
      <c r="O81" s="48">
        <v>2.7236482000000001E-4</v>
      </c>
      <c r="P81" s="48">
        <v>4.8595573999999997E-3</v>
      </c>
      <c r="Q81" s="48">
        <v>2.8541272000000002</v>
      </c>
      <c r="R81" s="48">
        <v>2.8327637000000001</v>
      </c>
      <c r="S81" s="50">
        <v>5.6497608999999997E-2</v>
      </c>
      <c r="T81" s="50">
        <v>0.44943306</v>
      </c>
      <c r="U81" s="18">
        <v>1.2369234E-8</v>
      </c>
      <c r="V81" s="18">
        <v>2.4231193000000002E-2</v>
      </c>
      <c r="W81" s="18">
        <v>9.8105641999999996E-4</v>
      </c>
      <c r="X81" s="18">
        <v>2.0463033E-8</v>
      </c>
      <c r="Y81" s="18">
        <v>1.8617324999999999E-9</v>
      </c>
      <c r="Z81" s="18">
        <v>1.3004873999999999E-9</v>
      </c>
      <c r="AA81" s="18">
        <v>3.1185865000000002E-3</v>
      </c>
      <c r="AB81" s="18">
        <v>2.7236482000000001E-4</v>
      </c>
      <c r="AC81" s="18">
        <v>4.8595573999999997E-3</v>
      </c>
      <c r="AD81" s="18">
        <v>1.2499942999999999E-2</v>
      </c>
      <c r="AE81" s="18">
        <v>5.9308534999999996</v>
      </c>
      <c r="AF81" s="18">
        <v>109.70122000000001</v>
      </c>
      <c r="AG81" s="18">
        <v>0.22160758999999999</v>
      </c>
      <c r="AH81" s="18">
        <v>2.5792787000000001</v>
      </c>
      <c r="AI81" s="18">
        <v>1.4947747E-6</v>
      </c>
      <c r="AJ81" s="18">
        <v>8.8318093999999994E-5</v>
      </c>
      <c r="AK81" s="18">
        <v>0.32081897999999998</v>
      </c>
      <c r="AL81" s="18">
        <v>0.12852575999999999</v>
      </c>
    </row>
    <row r="82" spans="1:38" x14ac:dyDescent="0.3">
      <c r="A82" s="16" t="s">
        <v>329</v>
      </c>
      <c r="B82" s="16" t="s">
        <v>271</v>
      </c>
      <c r="C82" s="16" t="s">
        <v>330</v>
      </c>
      <c r="D82" s="16" t="s">
        <v>331</v>
      </c>
      <c r="E82" s="16" t="s">
        <v>158</v>
      </c>
      <c r="F82" s="16" t="s">
        <v>332</v>
      </c>
      <c r="G82" s="16" t="s">
        <v>169</v>
      </c>
      <c r="H82" s="17">
        <v>2.8970930999999999E-3</v>
      </c>
      <c r="I82" s="17">
        <v>7.1832111999999997</v>
      </c>
      <c r="J82" s="17">
        <v>0.60961016999999995</v>
      </c>
      <c r="K82" s="17">
        <v>7.7566088000000002E-3</v>
      </c>
      <c r="L82" s="17">
        <v>3.1412974000000001E-3</v>
      </c>
      <c r="M82" s="17">
        <v>9.5801617000000006E-2</v>
      </c>
      <c r="N82" s="48">
        <v>2.8587890000000001E-2</v>
      </c>
      <c r="O82" s="48">
        <v>2.3086352E-4</v>
      </c>
      <c r="P82" s="48">
        <v>5.0137421999999999E-3</v>
      </c>
      <c r="Q82" s="48">
        <v>40.573585000000001</v>
      </c>
      <c r="R82" s="48">
        <v>7.4050887999999997</v>
      </c>
      <c r="S82" s="50">
        <v>0.11112274999999999</v>
      </c>
      <c r="T82" s="50">
        <v>0.60961016999999995</v>
      </c>
      <c r="U82" s="18">
        <v>1.0659265E-8</v>
      </c>
      <c r="V82" s="18">
        <v>2.0556957000000001E-2</v>
      </c>
      <c r="W82" s="18">
        <v>4.9600733000000003E-3</v>
      </c>
      <c r="X82" s="18">
        <v>5.8065809999999998E-8</v>
      </c>
      <c r="Y82" s="18">
        <v>6.3508176999999999E-9</v>
      </c>
      <c r="Z82" s="18">
        <v>3.5971505999999999E-10</v>
      </c>
      <c r="AA82" s="18">
        <v>7.7566088000000002E-3</v>
      </c>
      <c r="AB82" s="18">
        <v>2.3086352E-4</v>
      </c>
      <c r="AC82" s="18">
        <v>5.0137421999999999E-3</v>
      </c>
      <c r="AD82" s="18">
        <v>2.8587890000000001E-2</v>
      </c>
      <c r="AE82" s="18">
        <v>9.4491054000000005</v>
      </c>
      <c r="AF82" s="18">
        <v>56.400950000000002</v>
      </c>
      <c r="AG82" s="18">
        <v>4.1901710999999997</v>
      </c>
      <c r="AH82" s="18">
        <v>6.7381184000000003</v>
      </c>
      <c r="AI82" s="18">
        <v>2.8020996000000001E-6</v>
      </c>
      <c r="AJ82" s="18">
        <v>4.2289035E-4</v>
      </c>
      <c r="AK82" s="18">
        <v>0.60863575999999997</v>
      </c>
      <c r="AL82" s="18">
        <v>5.5152254000000005E-4</v>
      </c>
    </row>
    <row r="83" spans="1:38" x14ac:dyDescent="0.3">
      <c r="A83" s="16" t="s">
        <v>333</v>
      </c>
      <c r="B83" s="16" t="s">
        <v>271</v>
      </c>
      <c r="C83" s="16" t="s">
        <v>334</v>
      </c>
      <c r="D83" s="16" t="s">
        <v>253</v>
      </c>
      <c r="E83" s="16" t="s">
        <v>158</v>
      </c>
      <c r="F83" s="16" t="s">
        <v>169</v>
      </c>
      <c r="G83" s="16"/>
      <c r="H83" s="17">
        <v>4.5938552000000001E-2</v>
      </c>
      <c r="I83" s="17">
        <v>2.6058520999999999</v>
      </c>
      <c r="J83" s="17">
        <v>0.54905466000000003</v>
      </c>
      <c r="K83" s="17">
        <v>5.9561492999999997E-3</v>
      </c>
      <c r="L83" s="17">
        <v>4.3884524999999999E-3</v>
      </c>
      <c r="M83" s="17">
        <v>2.0808046</v>
      </c>
      <c r="N83" s="48">
        <v>2.6484409E-2</v>
      </c>
      <c r="O83" s="48">
        <v>1.7081706000000001E-4</v>
      </c>
      <c r="P83" s="48">
        <v>7.2077215E-3</v>
      </c>
      <c r="Q83" s="48">
        <v>18.446650000000002</v>
      </c>
      <c r="R83" s="48">
        <v>2.6616235000000001</v>
      </c>
      <c r="S83" s="50">
        <v>6.8235692000000001E-2</v>
      </c>
      <c r="T83" s="50">
        <v>0.54905466000000003</v>
      </c>
      <c r="U83" s="18">
        <v>9.0677315999999993E-9</v>
      </c>
      <c r="V83" s="18">
        <v>1.0257420999999999E-2</v>
      </c>
      <c r="W83" s="18">
        <v>1.7680346999999999E-3</v>
      </c>
      <c r="X83" s="18">
        <v>3.5962677999999999E-8</v>
      </c>
      <c r="Y83" s="18">
        <v>8.5182571999999998E-9</v>
      </c>
      <c r="Z83" s="18">
        <v>9.8051080000000001E-10</v>
      </c>
      <c r="AA83" s="18">
        <v>5.9561492999999997E-3</v>
      </c>
      <c r="AB83" s="18">
        <v>1.7081706000000001E-4</v>
      </c>
      <c r="AC83" s="18">
        <v>7.2077215E-3</v>
      </c>
      <c r="AD83" s="18">
        <v>2.6484409E-2</v>
      </c>
      <c r="AE83" s="18">
        <v>2.8215664</v>
      </c>
      <c r="AF83" s="18">
        <v>104.63524</v>
      </c>
      <c r="AG83" s="18">
        <v>8.9896948000000004E-2</v>
      </c>
      <c r="AH83" s="18">
        <v>2.4095189000000001</v>
      </c>
      <c r="AI83" s="18">
        <v>1.6386573E-6</v>
      </c>
      <c r="AJ83" s="18">
        <v>1.2494711E-4</v>
      </c>
      <c r="AK83" s="18">
        <v>0.42616620999999999</v>
      </c>
      <c r="AL83" s="18">
        <v>0.1227635</v>
      </c>
    </row>
    <row r="84" spans="1:38" x14ac:dyDescent="0.3">
      <c r="A84" s="16" t="s">
        <v>335</v>
      </c>
      <c r="B84" s="16" t="s">
        <v>271</v>
      </c>
      <c r="C84" s="16" t="s">
        <v>336</v>
      </c>
      <c r="D84" s="16" t="s">
        <v>275</v>
      </c>
      <c r="E84" s="16" t="s">
        <v>158</v>
      </c>
      <c r="F84" s="16" t="s">
        <v>169</v>
      </c>
      <c r="G84" s="16"/>
      <c r="H84" s="17">
        <v>4.5938829E-2</v>
      </c>
      <c r="I84" s="17">
        <v>2.7873779000000001</v>
      </c>
      <c r="J84" s="17">
        <v>0.55940846</v>
      </c>
      <c r="K84" s="17">
        <v>6.0034959000000001E-3</v>
      </c>
      <c r="L84" s="17">
        <v>4.3976032E-3</v>
      </c>
      <c r="M84" s="17">
        <v>2.0819804</v>
      </c>
      <c r="N84" s="48">
        <v>2.6666601000000002E-2</v>
      </c>
      <c r="O84" s="48">
        <v>1.7179857E-4</v>
      </c>
      <c r="P84" s="48">
        <v>7.2248540000000002E-3</v>
      </c>
      <c r="Q84" s="48">
        <v>18.634288000000002</v>
      </c>
      <c r="R84" s="48">
        <v>2.8480805999999999</v>
      </c>
      <c r="S84" s="50">
        <v>6.9280190999999991E-2</v>
      </c>
      <c r="T84" s="50">
        <v>0.55940846</v>
      </c>
      <c r="U84" s="18">
        <v>9.2964504000000006E-9</v>
      </c>
      <c r="V84" s="18">
        <v>1.2322646E-2</v>
      </c>
      <c r="W84" s="18">
        <v>1.8314005999999999E-3</v>
      </c>
      <c r="X84" s="18">
        <v>3.6629034999999998E-8</v>
      </c>
      <c r="Y84" s="18">
        <v>8.7236958999999999E-9</v>
      </c>
      <c r="Z84" s="18">
        <v>9.8647977999999994E-10</v>
      </c>
      <c r="AA84" s="18">
        <v>6.0034959000000001E-3</v>
      </c>
      <c r="AB84" s="18">
        <v>1.7179857E-4</v>
      </c>
      <c r="AC84" s="18">
        <v>7.2248540000000002E-3</v>
      </c>
      <c r="AD84" s="18">
        <v>2.6666601000000002E-2</v>
      </c>
      <c r="AE84" s="18">
        <v>2.8883166999999998</v>
      </c>
      <c r="AF84" s="18">
        <v>104.79345000000001</v>
      </c>
      <c r="AG84" s="18">
        <v>9.1090011999999998E-2</v>
      </c>
      <c r="AH84" s="18">
        <v>2.582392</v>
      </c>
      <c r="AI84" s="18">
        <v>1.7378511999999999E-6</v>
      </c>
      <c r="AJ84" s="18">
        <v>1.2988839999999999E-4</v>
      </c>
      <c r="AK84" s="18">
        <v>0.43650931999999998</v>
      </c>
      <c r="AL84" s="18">
        <v>0.12276925</v>
      </c>
    </row>
    <row r="85" spans="1:38" x14ac:dyDescent="0.3">
      <c r="A85" s="16" t="s">
        <v>337</v>
      </c>
      <c r="B85" s="16" t="s">
        <v>338</v>
      </c>
      <c r="C85" s="16" t="s">
        <v>339</v>
      </c>
      <c r="D85" s="16" t="s">
        <v>157</v>
      </c>
      <c r="E85" s="16" t="s">
        <v>158</v>
      </c>
      <c r="F85" s="16" t="s">
        <v>169</v>
      </c>
      <c r="G85" s="16" t="s">
        <v>169</v>
      </c>
      <c r="H85" s="17">
        <v>8.4217552000000001E-2</v>
      </c>
      <c r="I85" s="17">
        <v>11.880342000000001</v>
      </c>
      <c r="J85" s="17">
        <v>0.83851363000000001</v>
      </c>
      <c r="K85" s="17">
        <v>7.9459570999999996E-3</v>
      </c>
      <c r="L85" s="17">
        <v>3.9395265999999998E-3</v>
      </c>
      <c r="M85" s="17">
        <v>1.3908463</v>
      </c>
      <c r="N85" s="48">
        <v>3.4021956999999999E-2</v>
      </c>
      <c r="O85" s="48">
        <v>1.6109317000000001E-4</v>
      </c>
      <c r="P85" s="48">
        <v>5.9034671000000004E-3</v>
      </c>
      <c r="Q85" s="48">
        <v>28.114771000000001</v>
      </c>
      <c r="R85" s="48">
        <v>12.252443</v>
      </c>
      <c r="S85" s="50">
        <v>9.5273317999999996E-2</v>
      </c>
      <c r="T85" s="50">
        <v>0.83851363000000001</v>
      </c>
      <c r="U85" s="18">
        <v>2.1314962E-8</v>
      </c>
      <c r="V85" s="18">
        <v>0.20629259</v>
      </c>
      <c r="W85" s="18">
        <v>2.360797E-3</v>
      </c>
      <c r="X85" s="18">
        <v>5.3508703999999998E-8</v>
      </c>
      <c r="Y85" s="18">
        <v>4.0723285999999997E-9</v>
      </c>
      <c r="Z85" s="18">
        <v>8.7857862000000004E-10</v>
      </c>
      <c r="AA85" s="18">
        <v>7.9459570999999996E-3</v>
      </c>
      <c r="AB85" s="18">
        <v>1.6109317000000001E-4</v>
      </c>
      <c r="AC85" s="18">
        <v>5.9034671000000004E-3</v>
      </c>
      <c r="AD85" s="18">
        <v>3.4021956999999999E-2</v>
      </c>
      <c r="AE85" s="18">
        <v>11.9408446</v>
      </c>
      <c r="AF85" s="18">
        <v>70.292317999999995</v>
      </c>
      <c r="AG85" s="18">
        <v>0.16518173</v>
      </c>
      <c r="AH85" s="18">
        <v>11.179963000000001</v>
      </c>
      <c r="AI85" s="18">
        <v>2.3555600000000001E-6</v>
      </c>
      <c r="AJ85" s="18">
        <v>5.2072337999999995E-4</v>
      </c>
      <c r="AK85" s="18">
        <v>0.75633090000000003</v>
      </c>
      <c r="AL85" s="18">
        <v>8.1662007999999994E-2</v>
      </c>
    </row>
    <row r="86" spans="1:38" x14ac:dyDescent="0.3">
      <c r="A86" s="16" t="s">
        <v>340</v>
      </c>
      <c r="B86" s="16" t="s">
        <v>338</v>
      </c>
      <c r="C86" s="16" t="s">
        <v>341</v>
      </c>
      <c r="D86" s="16" t="s">
        <v>157</v>
      </c>
      <c r="E86" s="16" t="s">
        <v>158</v>
      </c>
      <c r="F86" s="16" t="s">
        <v>169</v>
      </c>
      <c r="G86" s="16" t="s">
        <v>169</v>
      </c>
      <c r="H86" s="17">
        <v>6.9567419000000005E-2</v>
      </c>
      <c r="I86" s="17">
        <v>10.578607</v>
      </c>
      <c r="J86" s="17">
        <v>0.80417284</v>
      </c>
      <c r="K86" s="17">
        <v>1.1551344E-2</v>
      </c>
      <c r="L86" s="17">
        <v>3.9090037999999997E-3</v>
      </c>
      <c r="M86" s="17">
        <v>1.3465492999999999</v>
      </c>
      <c r="N86" s="48">
        <v>5.0273104999999998E-2</v>
      </c>
      <c r="O86" s="48">
        <v>1.9677443E-4</v>
      </c>
      <c r="P86" s="48">
        <v>4.9264011999999996E-3</v>
      </c>
      <c r="Q86" s="48">
        <v>28.355568999999999</v>
      </c>
      <c r="R86" s="48">
        <v>10.954821000000001</v>
      </c>
      <c r="S86" s="50">
        <v>0.12176539</v>
      </c>
      <c r="T86" s="50">
        <v>0.80417284</v>
      </c>
      <c r="U86" s="18">
        <v>2.7475345E-8</v>
      </c>
      <c r="V86" s="18">
        <v>0.17344596000000001</v>
      </c>
      <c r="W86" s="18">
        <v>2.4702547000000001E-3</v>
      </c>
      <c r="X86" s="18">
        <v>8.0612885000000002E-8</v>
      </c>
      <c r="Y86" s="18">
        <v>1.5246462000000001E-8</v>
      </c>
      <c r="Z86" s="18">
        <v>9.5654999999999997E-10</v>
      </c>
      <c r="AA86" s="18">
        <v>1.1551344E-2</v>
      </c>
      <c r="AB86" s="18">
        <v>1.9677443E-4</v>
      </c>
      <c r="AC86" s="18">
        <v>4.9264011999999996E-3</v>
      </c>
      <c r="AD86" s="18">
        <v>5.0273104999999998E-2</v>
      </c>
      <c r="AE86" s="18">
        <v>28.4373696</v>
      </c>
      <c r="AF86" s="18">
        <v>68.110575999999995</v>
      </c>
      <c r="AG86" s="18">
        <v>0.78175008999999995</v>
      </c>
      <c r="AH86" s="18">
        <v>9.9442149999999998</v>
      </c>
      <c r="AI86" s="18">
        <v>8.2454422000000005E-6</v>
      </c>
      <c r="AJ86" s="18">
        <v>5.0495374000000001E-4</v>
      </c>
      <c r="AK86" s="18">
        <v>0.72519367000000001</v>
      </c>
      <c r="AL86" s="18">
        <v>7.8474217999999998E-2</v>
      </c>
    </row>
    <row r="87" spans="1:38" x14ac:dyDescent="0.3">
      <c r="A87" s="16" t="s">
        <v>342</v>
      </c>
      <c r="B87" s="16" t="s">
        <v>338</v>
      </c>
      <c r="C87" s="16" t="s">
        <v>343</v>
      </c>
      <c r="D87" s="16" t="s">
        <v>331</v>
      </c>
      <c r="E87" s="16" t="s">
        <v>158</v>
      </c>
      <c r="F87" s="14" t="s">
        <v>344</v>
      </c>
      <c r="G87" s="16"/>
      <c r="H87" s="17">
        <v>7.5623064000000004E-2</v>
      </c>
      <c r="I87" s="17">
        <v>2.8435961999999999</v>
      </c>
      <c r="J87" s="17">
        <v>0.36451740999999999</v>
      </c>
      <c r="K87" s="17">
        <v>6.8821910999999998E-3</v>
      </c>
      <c r="L87" s="17">
        <v>2.3551918999999998E-3</v>
      </c>
      <c r="M87" s="17">
        <v>1.0244127999999999</v>
      </c>
      <c r="N87" s="48">
        <v>3.0444154000000001E-2</v>
      </c>
      <c r="O87" s="48">
        <v>7.0289353000000003E-5</v>
      </c>
      <c r="P87" s="48">
        <v>3.4259020000000002E-3</v>
      </c>
      <c r="Q87" s="48">
        <v>15.344053000000001</v>
      </c>
      <c r="R87" s="48">
        <v>2.9264160000000001</v>
      </c>
      <c r="S87" s="50">
        <v>5.8058516999999997E-2</v>
      </c>
      <c r="T87" s="50">
        <v>0.36451740999999999</v>
      </c>
      <c r="U87" s="18">
        <v>8.2342777000000003E-9</v>
      </c>
      <c r="V87" s="18">
        <v>1.0000459E-2</v>
      </c>
      <c r="W87" s="18">
        <v>2.0106666000000001E-3</v>
      </c>
      <c r="X87" s="18">
        <v>4.5977213E-8</v>
      </c>
      <c r="Y87" s="18">
        <v>1.5670326999999999E-8</v>
      </c>
      <c r="Z87" s="18">
        <v>9.602825499999999E-10</v>
      </c>
      <c r="AA87" s="18">
        <v>6.8821910999999998E-3</v>
      </c>
      <c r="AB87" s="18">
        <v>7.0289353000000003E-5</v>
      </c>
      <c r="AC87" s="18">
        <v>3.4259020000000002E-3</v>
      </c>
      <c r="AD87" s="18">
        <v>3.0444154000000001E-2</v>
      </c>
      <c r="AE87" s="18">
        <v>6.7816691000000002</v>
      </c>
      <c r="AF87" s="18">
        <v>53.224547000000001</v>
      </c>
      <c r="AG87" s="18">
        <v>0.19015156</v>
      </c>
      <c r="AH87" s="18">
        <v>2.6423947000000001</v>
      </c>
      <c r="AI87" s="18">
        <v>1.9734534000000002E-6</v>
      </c>
      <c r="AJ87" s="18">
        <v>1.6096774E-4</v>
      </c>
      <c r="AK87" s="18">
        <v>0.36345455999999998</v>
      </c>
      <c r="AL87" s="18">
        <v>9.0188330999999998E-4</v>
      </c>
    </row>
    <row r="88" spans="1:38" x14ac:dyDescent="0.3">
      <c r="A88" s="16" t="s">
        <v>345</v>
      </c>
      <c r="B88" s="16" t="s">
        <v>338</v>
      </c>
      <c r="C88" s="16" t="s">
        <v>346</v>
      </c>
      <c r="D88" s="16" t="s">
        <v>157</v>
      </c>
      <c r="E88" s="16" t="s">
        <v>158</v>
      </c>
      <c r="F88" s="16" t="s">
        <v>169</v>
      </c>
      <c r="G88" s="16" t="s">
        <v>169</v>
      </c>
      <c r="H88" s="17">
        <v>6.7287253999999998E-3</v>
      </c>
      <c r="I88" s="17">
        <v>0.94920304</v>
      </c>
      <c r="J88" s="17">
        <v>6.6994680000000001E-2</v>
      </c>
      <c r="K88" s="17">
        <v>6.3485772000000001E-4</v>
      </c>
      <c r="L88" s="17">
        <v>3.1475615000000002E-4</v>
      </c>
      <c r="M88" s="17">
        <v>0.11112437</v>
      </c>
      <c r="N88" s="48">
        <v>2.7182506E-3</v>
      </c>
      <c r="O88" s="48">
        <v>1.2870853E-5</v>
      </c>
      <c r="P88" s="48">
        <v>4.7166900999999999E-4</v>
      </c>
      <c r="Q88" s="48">
        <v>2.2462844</v>
      </c>
      <c r="R88" s="48">
        <v>0.97893282999999998</v>
      </c>
      <c r="S88" s="50">
        <v>7.6120472999999999E-3</v>
      </c>
      <c r="T88" s="50">
        <v>6.6994680000000001E-2</v>
      </c>
      <c r="U88" s="18">
        <v>1.7030003999999999E-9</v>
      </c>
      <c r="V88" s="18">
        <v>1.6482147999999999E-2</v>
      </c>
      <c r="W88" s="18">
        <v>1.8862048E-4</v>
      </c>
      <c r="X88" s="18">
        <v>4.2751821000000004E-9</v>
      </c>
      <c r="Y88" s="18">
        <v>3.2536662000000002E-10</v>
      </c>
      <c r="Z88" s="18">
        <v>7.0195750000000003E-11</v>
      </c>
      <c r="AA88" s="18">
        <v>6.3485772000000001E-4</v>
      </c>
      <c r="AB88" s="18">
        <v>1.2870853E-5</v>
      </c>
      <c r="AC88" s="18">
        <v>4.7166900999999999E-4</v>
      </c>
      <c r="AD88" s="18">
        <v>2.7182506E-3</v>
      </c>
      <c r="AE88" s="18">
        <v>0.95403707000000004</v>
      </c>
      <c r="AF88" s="18">
        <v>5.6161415999999997</v>
      </c>
      <c r="AG88" s="18">
        <v>1.3197515999999999E-2</v>
      </c>
      <c r="AH88" s="18">
        <v>0.89324493000000005</v>
      </c>
      <c r="AI88" s="18">
        <v>1.8820205E-7</v>
      </c>
      <c r="AJ88" s="18">
        <v>4.1604209000000002E-5</v>
      </c>
      <c r="AK88" s="18">
        <v>6.0428531000000001E-2</v>
      </c>
      <c r="AL88" s="18">
        <v>6.5245451999999997E-3</v>
      </c>
    </row>
    <row r="89" spans="1:38" x14ac:dyDescent="0.3">
      <c r="A89" s="16" t="s">
        <v>347</v>
      </c>
      <c r="B89" s="16" t="s">
        <v>338</v>
      </c>
      <c r="C89" s="16" t="s">
        <v>348</v>
      </c>
      <c r="D89" s="16" t="s">
        <v>157</v>
      </c>
      <c r="E89" s="16" t="s">
        <v>158</v>
      </c>
      <c r="F89" s="16" t="s">
        <v>169</v>
      </c>
      <c r="G89" s="16" t="s">
        <v>169</v>
      </c>
      <c r="H89" s="17">
        <v>4.4015043000000001E-7</v>
      </c>
      <c r="I89" s="17">
        <v>0.29641367000000002</v>
      </c>
      <c r="J89" s="17">
        <v>1.9332233000000001E-2</v>
      </c>
      <c r="K89" s="17">
        <v>9.0197110999999994E-5</v>
      </c>
      <c r="L89" s="17">
        <v>1.6961256999999999E-5</v>
      </c>
      <c r="M89" s="17">
        <v>1.3702905000000001E-3</v>
      </c>
      <c r="N89" s="48">
        <v>3.8340356999999999E-4</v>
      </c>
      <c r="O89" s="48">
        <v>1.3928679000000001E-6</v>
      </c>
      <c r="P89" s="48">
        <v>3.5785106E-5</v>
      </c>
      <c r="Q89" s="48">
        <v>0.30083399999999999</v>
      </c>
      <c r="R89" s="48">
        <v>0.29979040000000001</v>
      </c>
      <c r="S89" s="50">
        <v>1.7945163E-3</v>
      </c>
      <c r="T89" s="50">
        <v>1.9332233000000001E-2</v>
      </c>
      <c r="U89" s="18">
        <v>4.2396512000000001E-10</v>
      </c>
      <c r="V89" s="18">
        <v>3.8578677000000001E-4</v>
      </c>
      <c r="W89" s="18">
        <v>1.3392939000000001E-4</v>
      </c>
      <c r="X89" s="18">
        <v>1.9024649E-9</v>
      </c>
      <c r="Y89" s="18">
        <v>2.1625646000000001E-10</v>
      </c>
      <c r="Z89" s="18">
        <v>1.0397780000000001E-11</v>
      </c>
      <c r="AA89" s="18">
        <v>9.0197110999999994E-5</v>
      </c>
      <c r="AB89" s="18">
        <v>1.3928679000000001E-6</v>
      </c>
      <c r="AC89" s="18">
        <v>3.5785106E-5</v>
      </c>
      <c r="AD89" s="18">
        <v>3.8340356999999999E-4</v>
      </c>
      <c r="AE89" s="18">
        <v>0.13729128299999999</v>
      </c>
      <c r="AF89" s="18">
        <v>0.20954997</v>
      </c>
      <c r="AG89" s="18">
        <v>1.2147757E-3</v>
      </c>
      <c r="AH89" s="18">
        <v>0.27882975999999998</v>
      </c>
      <c r="AI89" s="18">
        <v>6.0172645000000002E-8</v>
      </c>
      <c r="AJ89" s="18">
        <v>5.7973349000000003E-6</v>
      </c>
      <c r="AK89" s="18">
        <v>1.9316993000000001E-2</v>
      </c>
      <c r="AL89" s="18">
        <v>9.4421200000000003E-6</v>
      </c>
    </row>
    <row r="90" spans="1:38" x14ac:dyDescent="0.3">
      <c r="A90" s="16" t="s">
        <v>349</v>
      </c>
      <c r="B90" s="16" t="s">
        <v>338</v>
      </c>
      <c r="C90" s="16" t="s">
        <v>350</v>
      </c>
      <c r="D90" s="16" t="s">
        <v>157</v>
      </c>
      <c r="E90" s="16" t="s">
        <v>158</v>
      </c>
      <c r="F90" s="16" t="s">
        <v>169</v>
      </c>
      <c r="G90" s="16" t="s">
        <v>169</v>
      </c>
      <c r="H90" s="17">
        <v>1.1194926000000001E-6</v>
      </c>
      <c r="I90" s="17">
        <v>1.7545059000000001</v>
      </c>
      <c r="J90" s="17">
        <v>0.11144369</v>
      </c>
      <c r="K90" s="17">
        <v>1.6563674000000001E-4</v>
      </c>
      <c r="L90" s="17">
        <v>3.6022605000000003E-5</v>
      </c>
      <c r="M90" s="17">
        <v>1.7954702E-3</v>
      </c>
      <c r="N90" s="48">
        <v>6.3229796000000005E-4</v>
      </c>
      <c r="O90" s="48">
        <v>4.6749635000000003E-6</v>
      </c>
      <c r="P90" s="48">
        <v>5.8966250000000001E-5</v>
      </c>
      <c r="Q90" s="48">
        <v>1.7720476000000001</v>
      </c>
      <c r="R90" s="48">
        <v>1.7686879</v>
      </c>
      <c r="S90" s="50">
        <v>6.7548598000000005E-3</v>
      </c>
      <c r="T90" s="50">
        <v>0.11144369</v>
      </c>
      <c r="U90" s="18">
        <v>4.4641269000000002E-9</v>
      </c>
      <c r="V90" s="18">
        <v>1.7619787E-3</v>
      </c>
      <c r="W90" s="18">
        <v>2.9407800999999999E-4</v>
      </c>
      <c r="X90" s="18">
        <v>2.3411528E-9</v>
      </c>
      <c r="Y90" s="18">
        <v>4.0550651999999999E-10</v>
      </c>
      <c r="Z90" s="18">
        <v>3.1758591000000003E-11</v>
      </c>
      <c r="AA90" s="18">
        <v>1.6563674000000001E-4</v>
      </c>
      <c r="AB90" s="18">
        <v>4.6749635000000003E-6</v>
      </c>
      <c r="AC90" s="18">
        <v>5.8966250000000001E-5</v>
      </c>
      <c r="AD90" s="18">
        <v>6.3229796000000005E-4</v>
      </c>
      <c r="AE90" s="18">
        <v>0.206358085</v>
      </c>
      <c r="AF90" s="18">
        <v>0.24125953999999999</v>
      </c>
      <c r="AG90" s="18">
        <v>3.2885233999999999E-3</v>
      </c>
      <c r="AH90" s="18">
        <v>1.5965742000000001</v>
      </c>
      <c r="AI90" s="18">
        <v>1.5023617E-7</v>
      </c>
      <c r="AJ90" s="18">
        <v>2.3848543000000001E-5</v>
      </c>
      <c r="AK90" s="18">
        <v>0.11139648000000001</v>
      </c>
      <c r="AL90" s="18">
        <v>2.3368471999999998E-5</v>
      </c>
    </row>
    <row r="91" spans="1:38" x14ac:dyDescent="0.3">
      <c r="A91" s="16" t="s">
        <v>351</v>
      </c>
      <c r="B91" s="16" t="s">
        <v>338</v>
      </c>
      <c r="C91" s="16" t="s">
        <v>352</v>
      </c>
      <c r="D91" s="16" t="s">
        <v>157</v>
      </c>
      <c r="E91" s="16" t="s">
        <v>158</v>
      </c>
      <c r="F91" s="16" t="s">
        <v>169</v>
      </c>
      <c r="G91" s="16" t="s">
        <v>169</v>
      </c>
      <c r="H91" s="17">
        <v>2.1557897999999999E-2</v>
      </c>
      <c r="I91" s="17">
        <v>3.2781514</v>
      </c>
      <c r="J91" s="17">
        <v>0.24920107999999999</v>
      </c>
      <c r="K91" s="17">
        <v>3.5795878999999998E-3</v>
      </c>
      <c r="L91" s="17">
        <v>1.2113416000000001E-3</v>
      </c>
      <c r="M91" s="17">
        <v>0.41727539000000002</v>
      </c>
      <c r="N91" s="48">
        <v>1.557888E-2</v>
      </c>
      <c r="O91" s="48">
        <v>6.0977441000000002E-5</v>
      </c>
      <c r="P91" s="48">
        <v>1.5266177000000001E-3</v>
      </c>
      <c r="Q91" s="48">
        <v>8.7869647000000004</v>
      </c>
      <c r="R91" s="48">
        <v>3.3947346</v>
      </c>
      <c r="S91" s="50">
        <v>3.7733264000000002E-2</v>
      </c>
      <c r="T91" s="50">
        <v>0.24920107999999999</v>
      </c>
      <c r="U91" s="18">
        <v>8.5141966000000008E-9</v>
      </c>
      <c r="V91" s="18">
        <v>5.3748296000000001E-2</v>
      </c>
      <c r="W91" s="18">
        <v>7.6549482999999996E-4</v>
      </c>
      <c r="X91" s="18">
        <v>2.4980722000000001E-8</v>
      </c>
      <c r="Y91" s="18">
        <v>4.7246494E-9</v>
      </c>
      <c r="Z91" s="18">
        <v>2.9642047000000002E-10</v>
      </c>
      <c r="AA91" s="18">
        <v>3.5795878999999998E-3</v>
      </c>
      <c r="AB91" s="18">
        <v>6.0977441000000002E-5</v>
      </c>
      <c r="AC91" s="18">
        <v>1.5266177000000001E-3</v>
      </c>
      <c r="AD91" s="18">
        <v>1.557888E-2</v>
      </c>
      <c r="AE91" s="18">
        <v>8.8123135399999999</v>
      </c>
      <c r="AF91" s="18">
        <v>21.106444</v>
      </c>
      <c r="AG91" s="18">
        <v>0.24225261000000001</v>
      </c>
      <c r="AH91" s="18">
        <v>3.0815627999999999</v>
      </c>
      <c r="AI91" s="18">
        <v>2.5551387000000001E-6</v>
      </c>
      <c r="AJ91" s="18">
        <v>1.5647758000000001E-4</v>
      </c>
      <c r="AK91" s="18">
        <v>0.22472661999999999</v>
      </c>
      <c r="AL91" s="18">
        <v>2.4317980999999999E-2</v>
      </c>
    </row>
    <row r="92" spans="1:38" x14ac:dyDescent="0.3">
      <c r="A92" s="16" t="s">
        <v>353</v>
      </c>
      <c r="B92" s="16" t="s">
        <v>338</v>
      </c>
      <c r="C92" s="16" t="s">
        <v>354</v>
      </c>
      <c r="D92" s="16" t="s">
        <v>157</v>
      </c>
      <c r="E92" s="16" t="s">
        <v>158</v>
      </c>
      <c r="F92" s="16" t="s">
        <v>169</v>
      </c>
      <c r="G92" s="16" t="s">
        <v>169</v>
      </c>
      <c r="H92" s="17">
        <v>5.6499157000000001E-2</v>
      </c>
      <c r="I92" s="17">
        <v>9.0105806000000008</v>
      </c>
      <c r="J92" s="17">
        <v>0.63967695999999996</v>
      </c>
      <c r="K92" s="17">
        <v>5.9033758E-3</v>
      </c>
      <c r="L92" s="17">
        <v>5.5248624999999999E-3</v>
      </c>
      <c r="M92" s="17">
        <v>0.90092735000000002</v>
      </c>
      <c r="N92" s="48">
        <v>2.5588606999999999E-2</v>
      </c>
      <c r="O92" s="48">
        <v>6.1124650999999999E-4</v>
      </c>
      <c r="P92" s="48">
        <v>3.7872640999999999E-3</v>
      </c>
      <c r="Q92" s="48">
        <v>20.744410999999999</v>
      </c>
      <c r="R92" s="48">
        <v>9.2478703000000007</v>
      </c>
      <c r="S92" s="50">
        <v>7.6517118000000009E-2</v>
      </c>
      <c r="T92" s="50">
        <v>0.63967695999999996</v>
      </c>
      <c r="U92" s="18">
        <v>2.0838475E-8</v>
      </c>
      <c r="V92" s="18">
        <v>0.13134255</v>
      </c>
      <c r="W92" s="18">
        <v>1.8472199999999999E-3</v>
      </c>
      <c r="X92" s="18">
        <v>3.8943128000000001E-8</v>
      </c>
      <c r="Y92" s="18">
        <v>8.9075538999999995E-9</v>
      </c>
      <c r="Z92" s="18">
        <v>4.8455773999999999E-10</v>
      </c>
      <c r="AA92" s="18">
        <v>5.9033758E-3</v>
      </c>
      <c r="AB92" s="18">
        <v>6.1124650999999999E-4</v>
      </c>
      <c r="AC92" s="18">
        <v>3.7872640999999999E-3</v>
      </c>
      <c r="AD92" s="18">
        <v>2.5588606999999999E-2</v>
      </c>
      <c r="AE92" s="18">
        <v>3.1187288</v>
      </c>
      <c r="AF92" s="18">
        <v>45.571925</v>
      </c>
      <c r="AG92" s="18">
        <v>0.13723753999999999</v>
      </c>
      <c r="AH92" s="18">
        <v>8.4205238999999992</v>
      </c>
      <c r="AI92" s="18">
        <v>1.3419335999999999E-6</v>
      </c>
      <c r="AJ92" s="18">
        <v>1.7954329000000001E-4</v>
      </c>
      <c r="AK92" s="18">
        <v>0.58660361000000005</v>
      </c>
      <c r="AL92" s="18">
        <v>5.2893804000000003E-2</v>
      </c>
    </row>
    <row r="93" spans="1:38" x14ac:dyDescent="0.3">
      <c r="A93" s="16" t="s">
        <v>355</v>
      </c>
      <c r="B93" s="16" t="s">
        <v>338</v>
      </c>
      <c r="C93" s="16" t="s">
        <v>356</v>
      </c>
      <c r="D93" s="16" t="s">
        <v>157</v>
      </c>
      <c r="E93" s="16" t="s">
        <v>158</v>
      </c>
      <c r="F93" s="16" t="s">
        <v>169</v>
      </c>
      <c r="G93" s="16" t="s">
        <v>169</v>
      </c>
      <c r="H93" s="17">
        <v>4.3081620000000001E-2</v>
      </c>
      <c r="I93" s="17">
        <v>12.304807</v>
      </c>
      <c r="J93" s="17">
        <v>0.90643808999999997</v>
      </c>
      <c r="K93" s="17">
        <v>7.4712229000000003E-3</v>
      </c>
      <c r="L93" s="17">
        <v>6.5474979999999997E-3</v>
      </c>
      <c r="M93" s="17">
        <v>0.83101274000000003</v>
      </c>
      <c r="N93" s="48">
        <v>3.2150724999999998E-2</v>
      </c>
      <c r="O93" s="48">
        <v>8.4948366999999998E-4</v>
      </c>
      <c r="P93" s="48">
        <v>3.0503386999999999E-3</v>
      </c>
      <c r="Q93" s="48">
        <v>23.270424999999999</v>
      </c>
      <c r="R93" s="48">
        <v>12.498495</v>
      </c>
      <c r="S93" s="50">
        <v>0.1033256</v>
      </c>
      <c r="T93" s="50">
        <v>0.90643808999999997</v>
      </c>
      <c r="U93" s="18">
        <v>3.5755517999999998E-8</v>
      </c>
      <c r="V93" s="18">
        <v>7.7826609000000005E-2</v>
      </c>
      <c r="W93" s="18">
        <v>2.3165887999999999E-3</v>
      </c>
      <c r="X93" s="18">
        <v>5.3536970000000002E-8</v>
      </c>
      <c r="Y93" s="18">
        <v>7.4455393999999997E-9</v>
      </c>
      <c r="Z93" s="18">
        <v>5.8652115000000001E-10</v>
      </c>
      <c r="AA93" s="18">
        <v>7.4712229000000003E-3</v>
      </c>
      <c r="AB93" s="18">
        <v>8.4948366999999998E-4</v>
      </c>
      <c r="AC93" s="18">
        <v>3.0503386999999999E-3</v>
      </c>
      <c r="AD93" s="18">
        <v>3.2150724999999998E-2</v>
      </c>
      <c r="AE93" s="18">
        <v>17.5410097</v>
      </c>
      <c r="AF93" s="18">
        <v>42.013080000000002</v>
      </c>
      <c r="AG93" s="18">
        <v>0.48820620999999997</v>
      </c>
      <c r="AH93" s="18">
        <v>11.315753000000001</v>
      </c>
      <c r="AI93" s="18">
        <v>1.6083131999999999E-6</v>
      </c>
      <c r="AJ93" s="18">
        <v>2.1798411E-4</v>
      </c>
      <c r="AK93" s="18">
        <v>0.85761275999999997</v>
      </c>
      <c r="AL93" s="18">
        <v>4.8607342999999997E-2</v>
      </c>
    </row>
    <row r="94" spans="1:38" x14ac:dyDescent="0.3">
      <c r="A94" s="16" t="s">
        <v>357</v>
      </c>
      <c r="B94" s="16" t="s">
        <v>338</v>
      </c>
      <c r="C94" s="16" t="s">
        <v>358</v>
      </c>
      <c r="D94" s="16" t="s">
        <v>331</v>
      </c>
      <c r="E94" s="16" t="s">
        <v>158</v>
      </c>
      <c r="F94" s="16" t="s">
        <v>332</v>
      </c>
      <c r="G94" s="16" t="s">
        <v>332</v>
      </c>
      <c r="H94" s="17">
        <v>4.3268734000000003E-2</v>
      </c>
      <c r="I94" s="17">
        <v>8.8791519000000001</v>
      </c>
      <c r="J94" s="17">
        <v>0.66058103000000001</v>
      </c>
      <c r="K94" s="17">
        <v>6.6552254999999996E-3</v>
      </c>
      <c r="L94" s="17">
        <v>1.9672312999999999E-3</v>
      </c>
      <c r="M94" s="17">
        <v>0.62336610000000003</v>
      </c>
      <c r="N94" s="48">
        <v>2.3142071E-2</v>
      </c>
      <c r="O94" s="48">
        <v>1.4836145999999999E-4</v>
      </c>
      <c r="P94" s="48">
        <v>3.2486847000000002E-3</v>
      </c>
      <c r="Q94" s="48">
        <v>12.248825</v>
      </c>
      <c r="R94" s="48">
        <v>9.1027418999999998</v>
      </c>
      <c r="S94" s="50">
        <v>9.4247631999999998E-2</v>
      </c>
      <c r="T94" s="50">
        <v>0.66058103000000001</v>
      </c>
      <c r="U94" s="18">
        <v>3.7954455999999997E-8</v>
      </c>
      <c r="V94" s="18">
        <v>2.6372198999999999E-2</v>
      </c>
      <c r="W94" s="18">
        <v>4.9125345000000003E-3</v>
      </c>
      <c r="X94" s="18">
        <v>4.9333368000000001E-8</v>
      </c>
      <c r="Y94" s="18">
        <v>1.1615634E-8</v>
      </c>
      <c r="Z94" s="18">
        <v>5.5169976000000003E-10</v>
      </c>
      <c r="AA94" s="18">
        <v>6.6552254999999996E-3</v>
      </c>
      <c r="AB94" s="18">
        <v>1.4836145999999999E-4</v>
      </c>
      <c r="AC94" s="18">
        <v>3.2486847000000002E-3</v>
      </c>
      <c r="AD94" s="18">
        <v>2.3142071E-2</v>
      </c>
      <c r="AE94" s="18">
        <v>55.525013999999999</v>
      </c>
      <c r="AF94" s="18">
        <v>41.622796999999998</v>
      </c>
      <c r="AG94" s="18">
        <v>0.55264055999999995</v>
      </c>
      <c r="AH94" s="18">
        <v>8.2571931999999997</v>
      </c>
      <c r="AI94" s="18">
        <v>2.2505400000000001E-6</v>
      </c>
      <c r="AJ94" s="18">
        <v>4.8961695000000001E-4</v>
      </c>
      <c r="AK94" s="18">
        <v>0.65850114000000004</v>
      </c>
      <c r="AL94" s="18">
        <v>1.5902733E-3</v>
      </c>
    </row>
    <row r="95" spans="1:38" x14ac:dyDescent="0.3">
      <c r="A95" s="16" t="s">
        <v>359</v>
      </c>
      <c r="B95" s="16" t="s">
        <v>338</v>
      </c>
      <c r="C95" s="16" t="s">
        <v>360</v>
      </c>
      <c r="D95" s="16" t="s">
        <v>157</v>
      </c>
      <c r="E95" s="16" t="s">
        <v>158</v>
      </c>
      <c r="F95" s="16" t="s">
        <v>169</v>
      </c>
      <c r="G95" s="16" t="s">
        <v>169</v>
      </c>
      <c r="H95" s="17">
        <v>1.9276639000000002E-2</v>
      </c>
      <c r="I95" s="17">
        <v>0.87372497000000005</v>
      </c>
      <c r="J95" s="17">
        <v>0.1173578</v>
      </c>
      <c r="K95" s="17">
        <v>1.8902652E-3</v>
      </c>
      <c r="L95" s="17">
        <v>8.3665803999999995E-4</v>
      </c>
      <c r="M95" s="17">
        <v>0.30638910000000003</v>
      </c>
      <c r="N95" s="48">
        <v>8.3186969000000003E-3</v>
      </c>
      <c r="O95" s="48">
        <v>2.4040501000000001E-5</v>
      </c>
      <c r="P95" s="48">
        <v>1.2522704999999999E-3</v>
      </c>
      <c r="Q95" s="48">
        <v>4.8211620999999996</v>
      </c>
      <c r="R95" s="48">
        <v>0.90392976000000003</v>
      </c>
      <c r="S95" s="50">
        <v>1.6133561000000001E-2</v>
      </c>
      <c r="T95" s="50">
        <v>0.1173578</v>
      </c>
      <c r="U95" s="18">
        <v>1.7363262E-9</v>
      </c>
      <c r="V95" s="18">
        <v>1.3915942000000001E-2</v>
      </c>
      <c r="W95" s="18">
        <v>3.9835239E-4</v>
      </c>
      <c r="X95" s="18">
        <v>1.2315731E-8</v>
      </c>
      <c r="Y95" s="18">
        <v>2.8152221E-9</v>
      </c>
      <c r="Z95" s="18">
        <v>1.4654903E-10</v>
      </c>
      <c r="AA95" s="18">
        <v>1.8902652E-3</v>
      </c>
      <c r="AB95" s="18">
        <v>2.4040501000000001E-5</v>
      </c>
      <c r="AC95" s="18">
        <v>1.2522704999999999E-3</v>
      </c>
      <c r="AD95" s="18">
        <v>8.3186969000000003E-3</v>
      </c>
      <c r="AE95" s="18">
        <v>0.95382940999999999</v>
      </c>
      <c r="AF95" s="18">
        <v>15.473872999999999</v>
      </c>
      <c r="AG95" s="18">
        <v>4.1030452000000002E-2</v>
      </c>
      <c r="AH95" s="18">
        <v>0.82500404999999999</v>
      </c>
      <c r="AI95" s="18">
        <v>3.6930235000000001E-7</v>
      </c>
      <c r="AJ95" s="18">
        <v>2.9111898999999999E-5</v>
      </c>
      <c r="AK95" s="18">
        <v>9.9299336000000002E-2</v>
      </c>
      <c r="AL95" s="18">
        <v>1.8029350999999999E-2</v>
      </c>
    </row>
    <row r="96" spans="1:38" x14ac:dyDescent="0.3">
      <c r="A96" s="16" t="s">
        <v>361</v>
      </c>
      <c r="B96" s="16" t="s">
        <v>338</v>
      </c>
      <c r="C96" s="16" t="s">
        <v>362</v>
      </c>
      <c r="D96" s="16" t="s">
        <v>157</v>
      </c>
      <c r="E96" s="16" t="s">
        <v>158</v>
      </c>
      <c r="F96" s="16" t="s">
        <v>169</v>
      </c>
      <c r="G96" s="16" t="s">
        <v>169</v>
      </c>
      <c r="H96" s="17">
        <v>9.4649841999999998E-2</v>
      </c>
      <c r="I96" s="17">
        <v>4.2900594999999999</v>
      </c>
      <c r="J96" s="17">
        <v>0.57623617999999999</v>
      </c>
      <c r="K96" s="17">
        <v>9.2813533999999993E-3</v>
      </c>
      <c r="L96" s="17">
        <v>4.1080578999999999E-3</v>
      </c>
      <c r="M96" s="17">
        <v>1.5043949999999999</v>
      </c>
      <c r="N96" s="48">
        <v>4.0845467000000003E-2</v>
      </c>
      <c r="O96" s="48">
        <v>1.1804078E-4</v>
      </c>
      <c r="P96" s="48">
        <v>6.1487484999999996E-3</v>
      </c>
      <c r="Q96" s="48">
        <v>23.672291999999999</v>
      </c>
      <c r="R96" s="48">
        <v>4.4383673999999997</v>
      </c>
      <c r="S96" s="50">
        <v>7.9217074999999998E-2</v>
      </c>
      <c r="T96" s="50">
        <v>0.57623617999999999</v>
      </c>
      <c r="U96" s="18">
        <v>8.5255004999999993E-9</v>
      </c>
      <c r="V96" s="18">
        <v>6.8328388000000004E-2</v>
      </c>
      <c r="W96" s="18">
        <v>1.9559421E-3</v>
      </c>
      <c r="X96" s="18">
        <v>6.0471224999999995E-8</v>
      </c>
      <c r="Y96" s="18">
        <v>1.3822966E-8</v>
      </c>
      <c r="Z96" s="18">
        <v>7.1956747000000003E-10</v>
      </c>
      <c r="AA96" s="18">
        <v>9.2813533999999993E-3</v>
      </c>
      <c r="AB96" s="18">
        <v>1.1804078E-4</v>
      </c>
      <c r="AC96" s="18">
        <v>6.1487484999999996E-3</v>
      </c>
      <c r="AD96" s="18">
        <v>4.0845467000000003E-2</v>
      </c>
      <c r="AE96" s="18">
        <v>4.6833787000000004</v>
      </c>
      <c r="AF96" s="18">
        <v>75.977954999999994</v>
      </c>
      <c r="AG96" s="18">
        <v>0.2014628</v>
      </c>
      <c r="AH96" s="18">
        <v>4.0508359</v>
      </c>
      <c r="AI96" s="18">
        <v>1.8133040999999999E-6</v>
      </c>
      <c r="AJ96" s="18">
        <v>1.4294176E-4</v>
      </c>
      <c r="AK96" s="18">
        <v>0.48756768</v>
      </c>
      <c r="AL96" s="18">
        <v>8.8525555000000006E-2</v>
      </c>
    </row>
    <row r="97" spans="1:38" x14ac:dyDescent="0.3">
      <c r="A97" s="16" t="s">
        <v>363</v>
      </c>
      <c r="B97" s="16" t="s">
        <v>338</v>
      </c>
      <c r="C97" s="16" t="s">
        <v>364</v>
      </c>
      <c r="D97" s="16" t="s">
        <v>157</v>
      </c>
      <c r="E97" s="16" t="s">
        <v>158</v>
      </c>
      <c r="F97" s="16" t="s">
        <v>169</v>
      </c>
      <c r="G97" s="16" t="s">
        <v>169</v>
      </c>
      <c r="H97" s="17">
        <v>0.26105462000000001</v>
      </c>
      <c r="I97" s="17">
        <v>36.826267000000001</v>
      </c>
      <c r="J97" s="17">
        <v>2.5991952</v>
      </c>
      <c r="K97" s="17">
        <v>2.4630599999999999E-2</v>
      </c>
      <c r="L97" s="17">
        <v>1.2211606999999999E-2</v>
      </c>
      <c r="M97" s="17">
        <v>4.3112966999999998</v>
      </c>
      <c r="N97" s="48">
        <v>0.10546007</v>
      </c>
      <c r="O97" s="48">
        <v>4.9935097999999995E-4</v>
      </c>
      <c r="P97" s="48">
        <v>1.8299361E-2</v>
      </c>
      <c r="Q97" s="48">
        <v>87.149185000000003</v>
      </c>
      <c r="R97" s="48">
        <v>37.979695</v>
      </c>
      <c r="S97" s="50">
        <v>0.2953249</v>
      </c>
      <c r="T97" s="50">
        <v>2.5991952</v>
      </c>
      <c r="U97" s="18">
        <v>6.6071373E-8</v>
      </c>
      <c r="V97" s="18">
        <v>0.63945854000000002</v>
      </c>
      <c r="W97" s="18">
        <v>7.3179159000000002E-3</v>
      </c>
      <c r="X97" s="18">
        <v>1.6586440999999999E-7</v>
      </c>
      <c r="Y97" s="18">
        <v>1.2623262000000001E-8</v>
      </c>
      <c r="Z97" s="18">
        <v>2.7233873E-9</v>
      </c>
      <c r="AA97" s="18">
        <v>2.4630599999999999E-2</v>
      </c>
      <c r="AB97" s="18">
        <v>4.9935097999999995E-4</v>
      </c>
      <c r="AC97" s="18">
        <v>1.8299361E-2</v>
      </c>
      <c r="AD97" s="18">
        <v>0.10546007</v>
      </c>
      <c r="AE97" s="18">
        <v>37.0138137</v>
      </c>
      <c r="AF97" s="18">
        <v>217.88967</v>
      </c>
      <c r="AG97" s="18">
        <v>0.51202455000000002</v>
      </c>
      <c r="AH97" s="18">
        <v>34.655258000000003</v>
      </c>
      <c r="AI97" s="18">
        <v>7.3016823999999996E-6</v>
      </c>
      <c r="AJ97" s="18">
        <v>1.6141201E-3</v>
      </c>
      <c r="AK97" s="18">
        <v>2.3444481000000001</v>
      </c>
      <c r="AL97" s="18">
        <v>0.25313303999999998</v>
      </c>
    </row>
    <row r="98" spans="1:38" x14ac:dyDescent="0.3">
      <c r="A98" s="16" t="s">
        <v>365</v>
      </c>
      <c r="B98" s="16" t="s">
        <v>338</v>
      </c>
      <c r="C98" s="16" t="s">
        <v>366</v>
      </c>
      <c r="D98" s="16" t="s">
        <v>157</v>
      </c>
      <c r="E98" s="16" t="s">
        <v>158</v>
      </c>
      <c r="F98" s="16" t="s">
        <v>169</v>
      </c>
      <c r="G98" s="16" t="s">
        <v>169</v>
      </c>
      <c r="H98" s="17">
        <v>0.10189458999999999</v>
      </c>
      <c r="I98" s="17">
        <v>15.494362000000001</v>
      </c>
      <c r="J98" s="17">
        <v>1.1778626000000001</v>
      </c>
      <c r="K98" s="17">
        <v>1.6919118E-2</v>
      </c>
      <c r="L98" s="17">
        <v>5.7254723000000002E-3</v>
      </c>
      <c r="M98" s="17">
        <v>1.972275</v>
      </c>
      <c r="N98" s="48">
        <v>7.3634431E-2</v>
      </c>
      <c r="O98" s="48">
        <v>2.8821321999999999E-4</v>
      </c>
      <c r="P98" s="48">
        <v>7.2156423999999997E-3</v>
      </c>
      <c r="Q98" s="48">
        <v>41.532069999999997</v>
      </c>
      <c r="R98" s="48">
        <v>16.045399</v>
      </c>
      <c r="S98" s="50">
        <v>0.17834833999999999</v>
      </c>
      <c r="T98" s="50">
        <v>1.1778626000000001</v>
      </c>
      <c r="U98" s="18">
        <v>4.0242817000000003E-8</v>
      </c>
      <c r="V98" s="18">
        <v>0.25404427000000002</v>
      </c>
      <c r="W98" s="18">
        <v>3.6181532999999999E-3</v>
      </c>
      <c r="X98" s="18">
        <v>1.1807274999999999E-7</v>
      </c>
      <c r="Y98" s="18">
        <v>2.2331314000000001E-8</v>
      </c>
      <c r="Z98" s="18">
        <v>1.4010476000000001E-9</v>
      </c>
      <c r="AA98" s="18">
        <v>1.6919118E-2</v>
      </c>
      <c r="AB98" s="18">
        <v>2.8821321999999999E-4</v>
      </c>
      <c r="AC98" s="18">
        <v>7.2156423999999997E-3</v>
      </c>
      <c r="AD98" s="18">
        <v>7.3634431E-2</v>
      </c>
      <c r="AE98" s="18">
        <v>41.651883500000004</v>
      </c>
      <c r="AF98" s="18">
        <v>99.760766000000004</v>
      </c>
      <c r="AG98" s="18">
        <v>1.1450202</v>
      </c>
      <c r="AH98" s="18">
        <v>14.565175999999999</v>
      </c>
      <c r="AI98" s="18">
        <v>1.2077003E-5</v>
      </c>
      <c r="AJ98" s="18">
        <v>7.3959986E-4</v>
      </c>
      <c r="AK98" s="18">
        <v>1.0621826999999999</v>
      </c>
      <c r="AL98" s="18">
        <v>0.11494027</v>
      </c>
    </row>
    <row r="99" spans="1:38" x14ac:dyDescent="0.3">
      <c r="A99" s="16" t="s">
        <v>367</v>
      </c>
      <c r="B99" s="16" t="s">
        <v>338</v>
      </c>
      <c r="C99" s="16" t="s">
        <v>368</v>
      </c>
      <c r="D99" s="16" t="s">
        <v>157</v>
      </c>
      <c r="E99" s="16" t="s">
        <v>158</v>
      </c>
      <c r="F99" s="16" t="s">
        <v>169</v>
      </c>
      <c r="G99" s="16" t="s">
        <v>169</v>
      </c>
      <c r="H99" s="17">
        <v>5.3949858000000003E-2</v>
      </c>
      <c r="I99" s="17">
        <v>7.6105602000000001</v>
      </c>
      <c r="J99" s="17">
        <v>0.53715276999999995</v>
      </c>
      <c r="K99" s="17">
        <v>5.0901890000000002E-3</v>
      </c>
      <c r="L99" s="17">
        <v>2.5236651000000001E-3</v>
      </c>
      <c r="M99" s="17">
        <v>0.89097769999999998</v>
      </c>
      <c r="N99" s="48">
        <v>2.1794503999999999E-2</v>
      </c>
      <c r="O99" s="48">
        <v>1.0319647E-4</v>
      </c>
      <c r="P99" s="48">
        <v>3.7817676999999999E-3</v>
      </c>
      <c r="Q99" s="48">
        <v>18.010354</v>
      </c>
      <c r="R99" s="48">
        <v>7.848929</v>
      </c>
      <c r="S99" s="50">
        <v>6.1032193999999998E-2</v>
      </c>
      <c r="T99" s="50">
        <v>0.53715276999999995</v>
      </c>
      <c r="U99" s="18">
        <v>1.3654388000000001E-8</v>
      </c>
      <c r="V99" s="18">
        <v>0.13215125999999999</v>
      </c>
      <c r="W99" s="18">
        <v>1.5123292E-3</v>
      </c>
      <c r="X99" s="18">
        <v>3.4277736E-8</v>
      </c>
      <c r="Y99" s="18">
        <v>2.6087382000000001E-9</v>
      </c>
      <c r="Z99" s="18">
        <v>5.6281845000000005E-10</v>
      </c>
      <c r="AA99" s="18">
        <v>5.0901890000000002E-3</v>
      </c>
      <c r="AB99" s="18">
        <v>1.0319647E-4</v>
      </c>
      <c r="AC99" s="18">
        <v>3.7817676999999999E-3</v>
      </c>
      <c r="AD99" s="18">
        <v>2.1794503999999999E-2</v>
      </c>
      <c r="AE99" s="18">
        <v>7.6493187000000002</v>
      </c>
      <c r="AF99" s="18">
        <v>45.029336999999998</v>
      </c>
      <c r="AG99" s="18">
        <v>0.1058156</v>
      </c>
      <c r="AH99" s="18">
        <v>7.1618969000000003</v>
      </c>
      <c r="AI99" s="18">
        <v>1.5089744E-6</v>
      </c>
      <c r="AJ99" s="18">
        <v>3.3357598E-4</v>
      </c>
      <c r="AK99" s="18">
        <v>0.48450641999999999</v>
      </c>
      <c r="AL99" s="18">
        <v>5.2312773999999999E-2</v>
      </c>
    </row>
    <row r="100" spans="1:38" x14ac:dyDescent="0.3">
      <c r="A100" s="16" t="s">
        <v>369</v>
      </c>
      <c r="B100" s="16" t="s">
        <v>338</v>
      </c>
      <c r="C100" s="16" t="s">
        <v>370</v>
      </c>
      <c r="D100" s="16" t="s">
        <v>157</v>
      </c>
      <c r="E100" s="16" t="s">
        <v>158</v>
      </c>
      <c r="F100" s="16" t="s">
        <v>169</v>
      </c>
      <c r="G100" s="16" t="s">
        <v>169</v>
      </c>
      <c r="H100" s="17">
        <v>1.6888050000000002E-2</v>
      </c>
      <c r="I100" s="17">
        <v>0.76546073999999997</v>
      </c>
      <c r="J100" s="17">
        <v>0.10281586</v>
      </c>
      <c r="K100" s="17">
        <v>1.6560403E-3</v>
      </c>
      <c r="L100" s="17">
        <v>7.3298681000000005E-4</v>
      </c>
      <c r="M100" s="17">
        <v>0.26842409</v>
      </c>
      <c r="N100" s="48">
        <v>7.2879179000000004E-3</v>
      </c>
      <c r="O100" s="48">
        <v>2.1061615999999999E-5</v>
      </c>
      <c r="P100" s="48">
        <v>1.0971003E-3</v>
      </c>
      <c r="Q100" s="48">
        <v>4.2237666000000003</v>
      </c>
      <c r="R100" s="48">
        <v>0.79192280999999998</v>
      </c>
      <c r="S100" s="50">
        <v>1.4134434E-2</v>
      </c>
      <c r="T100" s="50">
        <v>0.10281586</v>
      </c>
      <c r="U100" s="18">
        <v>1.5211760999999999E-9</v>
      </c>
      <c r="V100" s="18">
        <v>1.2191601999999999E-2</v>
      </c>
      <c r="W100" s="18">
        <v>3.4899209999999999E-4</v>
      </c>
      <c r="X100" s="18">
        <v>1.0789675E-8</v>
      </c>
      <c r="Y100" s="18">
        <v>2.4663848000000002E-9</v>
      </c>
      <c r="Z100" s="18">
        <v>1.2838998E-10</v>
      </c>
      <c r="AA100" s="18">
        <v>1.6560403E-3</v>
      </c>
      <c r="AB100" s="18">
        <v>2.1061615999999999E-5</v>
      </c>
      <c r="AC100" s="18">
        <v>1.0971003E-3</v>
      </c>
      <c r="AD100" s="18">
        <v>7.2879179000000004E-3</v>
      </c>
      <c r="AE100" s="18">
        <v>0.83563935</v>
      </c>
      <c r="AF100" s="18">
        <v>13.556488</v>
      </c>
      <c r="AG100" s="18">
        <v>3.5946323000000002E-2</v>
      </c>
      <c r="AH100" s="18">
        <v>0.72277687999999995</v>
      </c>
      <c r="AI100" s="18">
        <v>3.2354168999999999E-7</v>
      </c>
      <c r="AJ100" s="18">
        <v>2.5504611999999999E-5</v>
      </c>
      <c r="AK100" s="18">
        <v>8.6995044999999993E-2</v>
      </c>
      <c r="AL100" s="18">
        <v>1.5795314000000001E-2</v>
      </c>
    </row>
    <row r="101" spans="1:38" x14ac:dyDescent="0.3">
      <c r="A101" s="16" t="s">
        <v>371</v>
      </c>
      <c r="B101" s="16" t="s">
        <v>338</v>
      </c>
      <c r="C101" s="16" t="s">
        <v>372</v>
      </c>
      <c r="D101" s="16" t="s">
        <v>157</v>
      </c>
      <c r="E101" s="16" t="s">
        <v>158</v>
      </c>
      <c r="F101" s="16" t="s">
        <v>169</v>
      </c>
      <c r="G101" s="16" t="s">
        <v>169</v>
      </c>
      <c r="H101" s="17">
        <v>1.3330422E-2</v>
      </c>
      <c r="I101" s="17">
        <v>0.60420918000000001</v>
      </c>
      <c r="J101" s="17">
        <v>8.1156727999999997E-2</v>
      </c>
      <c r="K101" s="17">
        <v>1.3071797999999999E-3</v>
      </c>
      <c r="L101" s="17">
        <v>5.7857619999999998E-4</v>
      </c>
      <c r="M101" s="17">
        <v>0.21187801000000001</v>
      </c>
      <c r="N101" s="48">
        <v>5.7526490000000003E-3</v>
      </c>
      <c r="O101" s="48">
        <v>1.6624787000000002E-5</v>
      </c>
      <c r="P101" s="48">
        <v>8.6598573999999997E-4</v>
      </c>
      <c r="Q101" s="48">
        <v>3.3339900999999998</v>
      </c>
      <c r="R101" s="48">
        <v>0.62509676999999997</v>
      </c>
      <c r="S101" s="50">
        <v>1.1156880999999999E-2</v>
      </c>
      <c r="T101" s="50">
        <v>8.1156727999999997E-2</v>
      </c>
      <c r="U101" s="18">
        <v>1.2007259E-9</v>
      </c>
      <c r="V101" s="18">
        <v>9.6233255999999996E-3</v>
      </c>
      <c r="W101" s="18">
        <v>2.7547360999999999E-4</v>
      </c>
      <c r="X101" s="18">
        <v>8.5167280000000004E-9</v>
      </c>
      <c r="Y101" s="18">
        <v>1.9468175000000001E-9</v>
      </c>
      <c r="Z101" s="18">
        <v>1.0134341E-10</v>
      </c>
      <c r="AA101" s="18">
        <v>1.3071797999999999E-3</v>
      </c>
      <c r="AB101" s="18">
        <v>1.6624787000000002E-5</v>
      </c>
      <c r="AC101" s="18">
        <v>8.6598573999999997E-4</v>
      </c>
      <c r="AD101" s="18">
        <v>5.7526490000000003E-3</v>
      </c>
      <c r="AE101" s="18">
        <v>0.65960401000000002</v>
      </c>
      <c r="AF101" s="18">
        <v>10.700685999999999</v>
      </c>
      <c r="AG101" s="18">
        <v>2.8373889999999999E-2</v>
      </c>
      <c r="AH101" s="18">
        <v>0.57051708000000001</v>
      </c>
      <c r="AI101" s="18">
        <v>2.5538457000000001E-7</v>
      </c>
      <c r="AJ101" s="18">
        <v>2.0131824000000002E-5</v>
      </c>
      <c r="AK101" s="18">
        <v>6.8668715000000005E-2</v>
      </c>
      <c r="AL101" s="18">
        <v>1.2467881E-2</v>
      </c>
    </row>
    <row r="102" spans="1:38" x14ac:dyDescent="0.3">
      <c r="A102" s="16" t="s">
        <v>373</v>
      </c>
      <c r="B102" s="16" t="s">
        <v>338</v>
      </c>
      <c r="C102" s="16" t="s">
        <v>374</v>
      </c>
      <c r="D102" s="16" t="s">
        <v>157</v>
      </c>
      <c r="E102" s="16" t="s">
        <v>158</v>
      </c>
      <c r="F102" s="16" t="s">
        <v>169</v>
      </c>
      <c r="G102" s="16" t="s">
        <v>169</v>
      </c>
      <c r="H102" s="17">
        <v>3.9072939000000001E-2</v>
      </c>
      <c r="I102" s="17">
        <v>5.5119135000000004</v>
      </c>
      <c r="J102" s="17">
        <v>0.38903043999999998</v>
      </c>
      <c r="K102" s="17">
        <v>3.6865461999999998E-3</v>
      </c>
      <c r="L102" s="17">
        <v>1.8277530000000001E-3</v>
      </c>
      <c r="M102" s="17">
        <v>0.64528653000000002</v>
      </c>
      <c r="N102" s="48">
        <v>1.5784570000000001E-2</v>
      </c>
      <c r="O102" s="48">
        <v>7.4739570999999999E-5</v>
      </c>
      <c r="P102" s="48">
        <v>2.7389279999999998E-3</v>
      </c>
      <c r="Q102" s="48">
        <v>13.043917</v>
      </c>
      <c r="R102" s="48">
        <v>5.6845509999999999</v>
      </c>
      <c r="S102" s="50">
        <v>4.4202287999999999E-2</v>
      </c>
      <c r="T102" s="50">
        <v>0.38903043999999998</v>
      </c>
      <c r="U102" s="18">
        <v>9.8891284999999997E-9</v>
      </c>
      <c r="V102" s="18">
        <v>9.5709949000000002E-2</v>
      </c>
      <c r="W102" s="18">
        <v>1.0952975E-3</v>
      </c>
      <c r="X102" s="18">
        <v>2.4825494000000001E-8</v>
      </c>
      <c r="Y102" s="18">
        <v>1.8893667999999999E-9</v>
      </c>
      <c r="Z102" s="18">
        <v>4.0761868999999999E-10</v>
      </c>
      <c r="AA102" s="18">
        <v>3.6865461999999998E-3</v>
      </c>
      <c r="AB102" s="18">
        <v>7.4739570999999999E-5</v>
      </c>
      <c r="AC102" s="18">
        <v>2.7389279999999998E-3</v>
      </c>
      <c r="AD102" s="18">
        <v>1.5784570000000001E-2</v>
      </c>
      <c r="AE102" s="18">
        <v>5.5399841800000003</v>
      </c>
      <c r="AF102" s="18">
        <v>32.612291999999997</v>
      </c>
      <c r="AG102" s="18">
        <v>7.6636466E-2</v>
      </c>
      <c r="AH102" s="18">
        <v>5.1869712000000003</v>
      </c>
      <c r="AI102" s="18">
        <v>1.0928678E-6</v>
      </c>
      <c r="AJ102" s="18">
        <v>2.4159088E-4</v>
      </c>
      <c r="AK102" s="18">
        <v>0.35090157</v>
      </c>
      <c r="AL102" s="18">
        <v>3.7887287999999998E-2</v>
      </c>
    </row>
    <row r="103" spans="1:38" x14ac:dyDescent="0.3">
      <c r="A103" s="16" t="s">
        <v>375</v>
      </c>
      <c r="B103" s="16" t="s">
        <v>376</v>
      </c>
      <c r="C103" s="16" t="s">
        <v>377</v>
      </c>
      <c r="D103" s="16" t="s">
        <v>157</v>
      </c>
      <c r="E103" s="16" t="s">
        <v>158</v>
      </c>
      <c r="F103" s="16" t="s">
        <v>169</v>
      </c>
      <c r="G103" s="16" t="s">
        <v>169</v>
      </c>
      <c r="H103" s="17">
        <v>0.10066119</v>
      </c>
      <c r="I103" s="17">
        <v>2.4858823000000001</v>
      </c>
      <c r="J103" s="17">
        <v>0.40635428000000001</v>
      </c>
      <c r="K103" s="17">
        <v>1.5925624E-3</v>
      </c>
      <c r="L103" s="17">
        <v>4.3606269000000001E-3</v>
      </c>
      <c r="M103" s="17">
        <v>2.5082958</v>
      </c>
      <c r="N103" s="48">
        <v>5.8364710999999998E-3</v>
      </c>
      <c r="O103" s="48">
        <v>1.4557852E-4</v>
      </c>
      <c r="P103" s="48">
        <v>8.4770938999999997E-3</v>
      </c>
      <c r="Q103" s="48">
        <v>22.017336</v>
      </c>
      <c r="R103" s="48">
        <v>2.5372989000000001</v>
      </c>
      <c r="S103" s="50">
        <v>5.9072701999999998E-2</v>
      </c>
      <c r="T103" s="50">
        <v>0.40635428000000001</v>
      </c>
      <c r="U103" s="18">
        <v>6.5498958999999998E-9</v>
      </c>
      <c r="V103" s="18">
        <v>1.333385E-2</v>
      </c>
      <c r="W103" s="18">
        <v>9.4412741999999996E-4</v>
      </c>
      <c r="X103" s="18">
        <v>1.4104254E-8</v>
      </c>
      <c r="Y103" s="18">
        <v>3.8520835999999997E-9</v>
      </c>
      <c r="Z103" s="18">
        <v>8.1888424000000004E-10</v>
      </c>
      <c r="AA103" s="18">
        <v>1.5925624E-3</v>
      </c>
      <c r="AB103" s="18">
        <v>1.4557852E-4</v>
      </c>
      <c r="AC103" s="18">
        <v>8.4770938999999997E-3</v>
      </c>
      <c r="AD103" s="18">
        <v>5.8364710999999998E-3</v>
      </c>
      <c r="AE103" s="18">
        <v>21.455068300000001</v>
      </c>
      <c r="AF103" s="18">
        <v>126.58346</v>
      </c>
      <c r="AG103" s="18">
        <v>3.9665682000000001E-2</v>
      </c>
      <c r="AH103" s="18">
        <v>2.3456209000000001</v>
      </c>
      <c r="AI103" s="18">
        <v>1.3371636E-6</v>
      </c>
      <c r="AJ103" s="18">
        <v>8.0113646000000004E-5</v>
      </c>
      <c r="AK103" s="18">
        <v>0.25838913000000002</v>
      </c>
      <c r="AL103" s="18">
        <v>0.14788504</v>
      </c>
    </row>
    <row r="104" spans="1:38" x14ac:dyDescent="0.3">
      <c r="A104" s="16" t="s">
        <v>378</v>
      </c>
      <c r="B104" s="16" t="s">
        <v>376</v>
      </c>
      <c r="C104" s="16" t="s">
        <v>379</v>
      </c>
      <c r="D104" s="16" t="s">
        <v>157</v>
      </c>
      <c r="E104" s="16" t="s">
        <v>158</v>
      </c>
      <c r="F104" s="16" t="s">
        <v>169</v>
      </c>
      <c r="G104" s="16" t="s">
        <v>169</v>
      </c>
      <c r="H104" s="17">
        <v>8.6568026000000006E-2</v>
      </c>
      <c r="I104" s="17">
        <v>2.3041141000000001</v>
      </c>
      <c r="J104" s="17">
        <v>0.33772099999999999</v>
      </c>
      <c r="K104" s="17">
        <v>1.2093141E-3</v>
      </c>
      <c r="L104" s="17">
        <v>3.7179292000000001E-3</v>
      </c>
      <c r="M104" s="17">
        <v>2.1547778000000002</v>
      </c>
      <c r="N104" s="48">
        <v>4.3099210000000004E-3</v>
      </c>
      <c r="O104" s="48">
        <v>1.2207286000000001E-4</v>
      </c>
      <c r="P104" s="48">
        <v>7.2250105999999998E-3</v>
      </c>
      <c r="Q104" s="48">
        <v>19.114557000000001</v>
      </c>
      <c r="R104" s="48">
        <v>2.3627001000000001</v>
      </c>
      <c r="S104" s="50">
        <v>4.9374069E-2</v>
      </c>
      <c r="T104" s="50">
        <v>0.33772099999999999</v>
      </c>
      <c r="U104" s="18">
        <v>5.9389538999999996E-9</v>
      </c>
      <c r="V104" s="18">
        <v>2.6960702E-2</v>
      </c>
      <c r="W104" s="18">
        <v>5.9228351999999996E-4</v>
      </c>
      <c r="X104" s="18">
        <v>8.9035641999999999E-9</v>
      </c>
      <c r="Y104" s="18">
        <v>2.9974593999999999E-9</v>
      </c>
      <c r="Z104" s="18">
        <v>6.8786650999999999E-10</v>
      </c>
      <c r="AA104" s="18">
        <v>1.2093141E-3</v>
      </c>
      <c r="AB104" s="18">
        <v>1.2207286000000001E-4</v>
      </c>
      <c r="AC104" s="18">
        <v>7.2250105999999998E-3</v>
      </c>
      <c r="AD104" s="18">
        <v>4.3099210000000004E-3</v>
      </c>
      <c r="AE104" s="18">
        <v>18.2278184</v>
      </c>
      <c r="AF104" s="18">
        <v>108.49798</v>
      </c>
      <c r="AG104" s="18">
        <v>3.2715848999999998E-2</v>
      </c>
      <c r="AH104" s="18">
        <v>2.1793306000000001</v>
      </c>
      <c r="AI104" s="18">
        <v>1.0803172999999999E-6</v>
      </c>
      <c r="AJ104" s="18">
        <v>6.3040856999999997E-5</v>
      </c>
      <c r="AK104" s="18">
        <v>0.21049585000000001</v>
      </c>
      <c r="AL104" s="18">
        <v>0.1271621</v>
      </c>
    </row>
    <row r="105" spans="1:38" x14ac:dyDescent="0.3">
      <c r="A105" s="16" t="s">
        <v>380</v>
      </c>
      <c r="B105" s="16" t="s">
        <v>376</v>
      </c>
      <c r="C105" s="16" t="s">
        <v>381</v>
      </c>
      <c r="D105" s="16" t="s">
        <v>253</v>
      </c>
      <c r="E105" s="16" t="s">
        <v>158</v>
      </c>
      <c r="F105" s="16" t="s">
        <v>169</v>
      </c>
      <c r="G105" s="16"/>
      <c r="H105" s="17">
        <v>8.6567544999999996E-2</v>
      </c>
      <c r="I105" s="17">
        <v>1.3637056000000001</v>
      </c>
      <c r="J105" s="17">
        <v>0.30254122</v>
      </c>
      <c r="K105" s="17">
        <v>1.1322489000000001E-3</v>
      </c>
      <c r="L105" s="17">
        <v>3.7010958E-3</v>
      </c>
      <c r="M105" s="17">
        <v>2.1532011</v>
      </c>
      <c r="N105" s="48">
        <v>4.0425716999999998E-3</v>
      </c>
      <c r="O105" s="48">
        <v>1.1976699000000001E-4</v>
      </c>
      <c r="P105" s="48">
        <v>7.1988703999999997E-3</v>
      </c>
      <c r="Q105" s="48">
        <v>18.136527000000001</v>
      </c>
      <c r="R105" s="48">
        <v>1.3885512</v>
      </c>
      <c r="S105" s="50">
        <v>4.6212825999999999E-2</v>
      </c>
      <c r="T105" s="50">
        <v>0.30254122</v>
      </c>
      <c r="U105" s="18">
        <v>4.6306863000000003E-9</v>
      </c>
      <c r="V105" s="18">
        <v>6.1331974999999997E-3</v>
      </c>
      <c r="W105" s="18">
        <v>4.8153118999999999E-4</v>
      </c>
      <c r="X105" s="18">
        <v>7.9746451999999997E-9</v>
      </c>
      <c r="Y105" s="18">
        <v>2.7111972999999999E-9</v>
      </c>
      <c r="Z105" s="18">
        <v>6.7509128000000001E-10</v>
      </c>
      <c r="AA105" s="18">
        <v>1.1322489000000001E-3</v>
      </c>
      <c r="AB105" s="18">
        <v>1.1976699000000001E-4</v>
      </c>
      <c r="AC105" s="18">
        <v>7.1988703999999997E-3</v>
      </c>
      <c r="AD105" s="18">
        <v>4.0425716999999998E-3</v>
      </c>
      <c r="AE105" s="18">
        <v>18.131459</v>
      </c>
      <c r="AF105" s="18">
        <v>108.31998</v>
      </c>
      <c r="AG105" s="18">
        <v>3.0150257999999999E-2</v>
      </c>
      <c r="AH105" s="18">
        <v>1.2846299999999999</v>
      </c>
      <c r="AI105" s="18">
        <v>9.3744708000000002E-7</v>
      </c>
      <c r="AJ105" s="18">
        <v>4.3937875000000003E-5</v>
      </c>
      <c r="AK105" s="18">
        <v>0.17534582000000001</v>
      </c>
      <c r="AL105" s="18">
        <v>0.12715145999999999</v>
      </c>
    </row>
    <row r="106" spans="1:38" x14ac:dyDescent="0.3">
      <c r="A106" s="16" t="s">
        <v>382</v>
      </c>
      <c r="B106" s="16" t="s">
        <v>376</v>
      </c>
      <c r="C106" s="16" t="s">
        <v>383</v>
      </c>
      <c r="D106" s="16" t="s">
        <v>275</v>
      </c>
      <c r="E106" s="16" t="s">
        <v>158</v>
      </c>
      <c r="F106" s="16" t="s">
        <v>169</v>
      </c>
      <c r="G106" s="16"/>
      <c r="H106" s="17">
        <v>8.6567822000000003E-2</v>
      </c>
      <c r="I106" s="17">
        <v>1.5452315000000001</v>
      </c>
      <c r="J106" s="17">
        <v>0.31289502000000002</v>
      </c>
      <c r="K106" s="17">
        <v>1.1795955E-3</v>
      </c>
      <c r="L106" s="17">
        <v>3.7102465000000001E-3</v>
      </c>
      <c r="M106" s="17">
        <v>2.1543768000000001</v>
      </c>
      <c r="N106" s="48">
        <v>4.2247635E-3</v>
      </c>
      <c r="O106" s="48">
        <v>1.207485E-4</v>
      </c>
      <c r="P106" s="48">
        <v>7.2160028999999999E-3</v>
      </c>
      <c r="Q106" s="48">
        <v>18.324165000000001</v>
      </c>
      <c r="R106" s="48">
        <v>1.5750082999999999</v>
      </c>
      <c r="S106" s="50">
        <v>4.7257325999999995E-2</v>
      </c>
      <c r="T106" s="50">
        <v>0.31289502000000002</v>
      </c>
      <c r="U106" s="18">
        <v>4.8594051E-9</v>
      </c>
      <c r="V106" s="18">
        <v>8.1984222999999991E-3</v>
      </c>
      <c r="W106" s="18">
        <v>5.4489711000000002E-4</v>
      </c>
      <c r="X106" s="18">
        <v>8.6410022000000001E-9</v>
      </c>
      <c r="Y106" s="18">
        <v>2.9166359999999999E-9</v>
      </c>
      <c r="Z106" s="18">
        <v>6.8106025E-10</v>
      </c>
      <c r="AA106" s="18">
        <v>1.1795955E-3</v>
      </c>
      <c r="AB106" s="18">
        <v>1.207485E-4</v>
      </c>
      <c r="AC106" s="18">
        <v>7.2160028999999999E-3</v>
      </c>
      <c r="AD106" s="18">
        <v>4.2247635E-3</v>
      </c>
      <c r="AE106" s="18">
        <v>18.1982094</v>
      </c>
      <c r="AF106" s="18">
        <v>108.47819</v>
      </c>
      <c r="AG106" s="18">
        <v>3.1343322E-2</v>
      </c>
      <c r="AH106" s="18">
        <v>1.4575031000000001</v>
      </c>
      <c r="AI106" s="18">
        <v>1.036641E-6</v>
      </c>
      <c r="AJ106" s="18">
        <v>4.8879165999999998E-5</v>
      </c>
      <c r="AK106" s="18">
        <v>0.18568893</v>
      </c>
      <c r="AL106" s="18">
        <v>0.12715720999999999</v>
      </c>
    </row>
    <row r="107" spans="1:38" x14ac:dyDescent="0.3">
      <c r="A107" s="16" t="s">
        <v>384</v>
      </c>
      <c r="B107" s="16" t="s">
        <v>376</v>
      </c>
      <c r="C107" s="16" t="s">
        <v>385</v>
      </c>
      <c r="D107" s="16" t="s">
        <v>253</v>
      </c>
      <c r="E107" s="16" t="s">
        <v>278</v>
      </c>
      <c r="F107" s="16" t="s">
        <v>169</v>
      </c>
      <c r="G107" s="16"/>
      <c r="H107" s="17">
        <v>0.15862589999999999</v>
      </c>
      <c r="I107" s="17">
        <v>4.4874508999999998</v>
      </c>
      <c r="J107" s="17">
        <v>0.90375812</v>
      </c>
      <c r="K107" s="17">
        <v>1.6731821000000001E-2</v>
      </c>
      <c r="L107" s="17">
        <v>6.1853764000000004E-3</v>
      </c>
      <c r="M107" s="17">
        <v>2.7444234999999999</v>
      </c>
      <c r="N107" s="48">
        <v>7.3028951999999994E-2</v>
      </c>
      <c r="O107" s="48">
        <v>2.5764457999999997E-4</v>
      </c>
      <c r="P107" s="48">
        <v>8.0637330999999996E-3</v>
      </c>
      <c r="Q107" s="48">
        <v>30.574297000000001</v>
      </c>
      <c r="R107" s="48">
        <v>4.5851968999999997</v>
      </c>
      <c r="S107" s="50">
        <v>0.13324211</v>
      </c>
      <c r="T107" s="50">
        <v>0.90375812</v>
      </c>
      <c r="U107" s="18">
        <v>3.5791261E-8</v>
      </c>
      <c r="V107" s="18">
        <v>1.5164464000000001E-2</v>
      </c>
      <c r="W107" s="18">
        <v>2.9766315000000002E-3</v>
      </c>
      <c r="X107" s="18">
        <v>1.0746683999999999E-7</v>
      </c>
      <c r="Y107" s="18">
        <v>2.5889387999999999E-8</v>
      </c>
      <c r="Z107" s="18">
        <v>1.7146642E-9</v>
      </c>
      <c r="AA107" s="18">
        <v>1.6731821000000001E-2</v>
      </c>
      <c r="AB107" s="18">
        <v>2.5764457999999997E-4</v>
      </c>
      <c r="AC107" s="18">
        <v>8.0637330999999996E-3</v>
      </c>
      <c r="AD107" s="18">
        <v>7.3028951999999994E-2</v>
      </c>
      <c r="AE107" s="18">
        <v>22.8620679</v>
      </c>
      <c r="AF107" s="18">
        <v>138.22736</v>
      </c>
      <c r="AG107" s="18">
        <v>0.28516067</v>
      </c>
      <c r="AH107" s="18">
        <v>4.1374430999999996</v>
      </c>
      <c r="AI107" s="18">
        <v>2.6168873999999999E-6</v>
      </c>
      <c r="AJ107" s="18">
        <v>1.7171244999999999E-4</v>
      </c>
      <c r="AK107" s="18">
        <v>0.74175336999999997</v>
      </c>
      <c r="AL107" s="18">
        <v>0.16183304000000001</v>
      </c>
    </row>
    <row r="108" spans="1:38" x14ac:dyDescent="0.3">
      <c r="A108" s="16" t="s">
        <v>386</v>
      </c>
      <c r="B108" s="16" t="s">
        <v>376</v>
      </c>
      <c r="C108" s="16" t="s">
        <v>387</v>
      </c>
      <c r="D108" s="16" t="s">
        <v>275</v>
      </c>
      <c r="E108" s="16" t="s">
        <v>278</v>
      </c>
      <c r="F108" s="16" t="s">
        <v>169</v>
      </c>
      <c r="G108" s="16"/>
      <c r="H108" s="17">
        <v>0.15863094</v>
      </c>
      <c r="I108" s="17">
        <v>4.6907353000000001</v>
      </c>
      <c r="J108" s="17">
        <v>0.91535637999999997</v>
      </c>
      <c r="K108" s="17">
        <v>1.6780786999999998E-2</v>
      </c>
      <c r="L108" s="17">
        <v>6.1949969000000002E-3</v>
      </c>
      <c r="M108" s="17">
        <v>2.7456893999999998</v>
      </c>
      <c r="N108" s="48">
        <v>7.3216787000000005E-2</v>
      </c>
      <c r="O108" s="48">
        <v>2.5868464000000001E-4</v>
      </c>
      <c r="P108" s="48">
        <v>8.0814352000000006E-3</v>
      </c>
      <c r="Q108" s="48">
        <v>30.784870000000002</v>
      </c>
      <c r="R108" s="48">
        <v>4.7937646999999997</v>
      </c>
      <c r="S108" s="50">
        <v>0.13436249</v>
      </c>
      <c r="T108" s="50">
        <v>0.91535637999999997</v>
      </c>
      <c r="U108" s="18">
        <v>3.6074399000000001E-8</v>
      </c>
      <c r="V108" s="18">
        <v>1.7367047E-2</v>
      </c>
      <c r="W108" s="18">
        <v>3.0422425999999999E-3</v>
      </c>
      <c r="X108" s="18">
        <v>1.0814346000000001E-7</v>
      </c>
      <c r="Y108" s="18">
        <v>2.6099069E-8</v>
      </c>
      <c r="Z108" s="18">
        <v>1.7209855999999999E-9</v>
      </c>
      <c r="AA108" s="18">
        <v>1.6780786999999998E-2</v>
      </c>
      <c r="AB108" s="18">
        <v>2.5868464000000001E-4</v>
      </c>
      <c r="AC108" s="18">
        <v>8.0814352000000006E-3</v>
      </c>
      <c r="AD108" s="18">
        <v>7.3216787000000005E-2</v>
      </c>
      <c r="AE108" s="18">
        <v>22.9305637</v>
      </c>
      <c r="AF108" s="18">
        <v>138.39026000000001</v>
      </c>
      <c r="AG108" s="18">
        <v>0.28639646000000002</v>
      </c>
      <c r="AH108" s="18">
        <v>4.3302157000000001</v>
      </c>
      <c r="AI108" s="18">
        <v>2.7182435999999998E-6</v>
      </c>
      <c r="AJ108" s="18">
        <v>1.7696258E-4</v>
      </c>
      <c r="AK108" s="18">
        <v>0.75333556999999995</v>
      </c>
      <c r="AL108" s="18">
        <v>0.16184383999999999</v>
      </c>
    </row>
    <row r="109" spans="1:38" x14ac:dyDescent="0.3">
      <c r="A109" s="16" t="s">
        <v>388</v>
      </c>
      <c r="B109" s="16" t="s">
        <v>376</v>
      </c>
      <c r="C109" s="16" t="s">
        <v>389</v>
      </c>
      <c r="D109" s="16" t="s">
        <v>253</v>
      </c>
      <c r="E109" s="16" t="s">
        <v>278</v>
      </c>
      <c r="F109" s="16" t="s">
        <v>169</v>
      </c>
      <c r="G109" s="16"/>
      <c r="H109" s="17">
        <v>0.15003631000000001</v>
      </c>
      <c r="I109" s="17">
        <v>4.4864221999999998</v>
      </c>
      <c r="J109" s="17">
        <v>0.91218494000000006</v>
      </c>
      <c r="K109" s="17">
        <v>1.6717335E-2</v>
      </c>
      <c r="L109" s="17">
        <v>6.9878626000000003E-3</v>
      </c>
      <c r="M109" s="17">
        <v>2.7441559999999998</v>
      </c>
      <c r="N109" s="48">
        <v>7.3029302000000004E-2</v>
      </c>
      <c r="O109" s="48">
        <v>2.5663395999999999E-4</v>
      </c>
      <c r="P109" s="48">
        <v>9.8686608999999995E-3</v>
      </c>
      <c r="Q109" s="48">
        <v>30.573051</v>
      </c>
      <c r="R109" s="48">
        <v>4.5840487000000003</v>
      </c>
      <c r="S109" s="50">
        <v>0.13599597999999999</v>
      </c>
      <c r="T109" s="50">
        <v>0.91218494000000006</v>
      </c>
      <c r="U109" s="18">
        <v>3.5796141E-8</v>
      </c>
      <c r="V109" s="18">
        <v>1.5127312E-2</v>
      </c>
      <c r="W109" s="18">
        <v>2.9751202E-3</v>
      </c>
      <c r="X109" s="18">
        <v>1.0731555E-7</v>
      </c>
      <c r="Y109" s="18">
        <v>2.4945319999999999E-8</v>
      </c>
      <c r="Z109" s="18">
        <v>1.7026311000000001E-9</v>
      </c>
      <c r="AA109" s="18">
        <v>1.6717335E-2</v>
      </c>
      <c r="AB109" s="18">
        <v>2.5663395999999999E-4</v>
      </c>
      <c r="AC109" s="18">
        <v>9.8686608999999995E-3</v>
      </c>
      <c r="AD109" s="18">
        <v>7.3029302000000004E-2</v>
      </c>
      <c r="AE109" s="18">
        <v>22.874233399999998</v>
      </c>
      <c r="AF109" s="18">
        <v>138.19583</v>
      </c>
      <c r="AG109" s="18">
        <v>0.28311433000000003</v>
      </c>
      <c r="AH109" s="18">
        <v>4.1363918999999996</v>
      </c>
      <c r="AI109" s="18">
        <v>2.6247925000000002E-6</v>
      </c>
      <c r="AJ109" s="18">
        <v>1.7131262000000001E-4</v>
      </c>
      <c r="AK109" s="18">
        <v>0.75019307000000002</v>
      </c>
      <c r="AL109" s="18">
        <v>0.16182056</v>
      </c>
    </row>
    <row r="110" spans="1:38" x14ac:dyDescent="0.3">
      <c r="A110" s="16" t="s">
        <v>390</v>
      </c>
      <c r="B110" s="16" t="s">
        <v>376</v>
      </c>
      <c r="C110" s="16" t="s">
        <v>391</v>
      </c>
      <c r="D110" s="16" t="s">
        <v>275</v>
      </c>
      <c r="E110" s="16" t="s">
        <v>278</v>
      </c>
      <c r="F110" s="16" t="s">
        <v>169</v>
      </c>
      <c r="G110" s="16"/>
      <c r="H110" s="17">
        <v>0.15004110000000001</v>
      </c>
      <c r="I110" s="17">
        <v>4.6897064999999998</v>
      </c>
      <c r="J110" s="17">
        <v>0.92378344999999995</v>
      </c>
      <c r="K110" s="17">
        <v>1.6766300000000001E-2</v>
      </c>
      <c r="L110" s="17">
        <v>6.9975070999999996E-3</v>
      </c>
      <c r="M110" s="17">
        <v>2.745422</v>
      </c>
      <c r="N110" s="48">
        <v>7.3217137000000002E-2</v>
      </c>
      <c r="O110" s="48">
        <v>2.5767398999999999E-4</v>
      </c>
      <c r="P110" s="48">
        <v>9.8864170999999994E-3</v>
      </c>
      <c r="Q110" s="48">
        <v>30.783624</v>
      </c>
      <c r="R110" s="48">
        <v>4.7926165000000003</v>
      </c>
      <c r="S110" s="50">
        <v>0.13711644000000001</v>
      </c>
      <c r="T110" s="50">
        <v>0.92378344999999995</v>
      </c>
      <c r="U110" s="18">
        <v>3.6079279000000001E-8</v>
      </c>
      <c r="V110" s="18">
        <v>1.7329895000000001E-2</v>
      </c>
      <c r="W110" s="18">
        <v>3.0407313000000002E-3</v>
      </c>
      <c r="X110" s="18">
        <v>1.0799216E-7</v>
      </c>
      <c r="Y110" s="18">
        <v>2.5154973000000001E-8</v>
      </c>
      <c r="Z110" s="18">
        <v>1.7089521E-9</v>
      </c>
      <c r="AA110" s="18">
        <v>1.6766300000000001E-2</v>
      </c>
      <c r="AB110" s="18">
        <v>2.5767398999999999E-4</v>
      </c>
      <c r="AC110" s="18">
        <v>9.8864170999999994E-3</v>
      </c>
      <c r="AD110" s="18">
        <v>7.3217137000000002E-2</v>
      </c>
      <c r="AE110" s="18">
        <v>22.942729199999999</v>
      </c>
      <c r="AF110" s="18">
        <v>138.35873000000001</v>
      </c>
      <c r="AG110" s="18">
        <v>0.28435005000000002</v>
      </c>
      <c r="AH110" s="18">
        <v>4.3291643999999998</v>
      </c>
      <c r="AI110" s="18">
        <v>2.7261489E-6</v>
      </c>
      <c r="AJ110" s="18">
        <v>1.7656274000000001E-4</v>
      </c>
      <c r="AK110" s="18">
        <v>0.76177552999999998</v>
      </c>
      <c r="AL110" s="18">
        <v>0.16183136000000001</v>
      </c>
    </row>
    <row r="111" spans="1:38" x14ac:dyDescent="0.3">
      <c r="A111" s="16" t="s">
        <v>392</v>
      </c>
      <c r="B111" s="16" t="s">
        <v>376</v>
      </c>
      <c r="C111" s="16" t="s">
        <v>393</v>
      </c>
      <c r="D111" s="16" t="s">
        <v>253</v>
      </c>
      <c r="E111" s="16" t="s">
        <v>278</v>
      </c>
      <c r="F111" s="16" t="s">
        <v>169</v>
      </c>
      <c r="G111" s="16"/>
      <c r="H111" s="17">
        <v>0.15862589999999999</v>
      </c>
      <c r="I111" s="17">
        <v>4.4873757999999997</v>
      </c>
      <c r="J111" s="17">
        <v>0.91226653999999996</v>
      </c>
      <c r="K111" s="17">
        <v>1.6731807000000001E-2</v>
      </c>
      <c r="L111" s="17">
        <v>6.9925411999999998E-3</v>
      </c>
      <c r="M111" s="17">
        <v>2.7444232999999998</v>
      </c>
      <c r="N111" s="48">
        <v>7.3028922999999996E-2</v>
      </c>
      <c r="O111" s="48">
        <v>2.5764384E-4</v>
      </c>
      <c r="P111" s="48">
        <v>9.8689064999999999E-3</v>
      </c>
      <c r="Q111" s="48">
        <v>30.574218999999999</v>
      </c>
      <c r="R111" s="48">
        <v>4.5851202000000004</v>
      </c>
      <c r="S111" s="50">
        <v>0.13621295</v>
      </c>
      <c r="T111" s="50">
        <v>0.91226653999999996</v>
      </c>
      <c r="U111" s="18">
        <v>3.5791243999999998E-8</v>
      </c>
      <c r="V111" s="18">
        <v>1.5164308E-2</v>
      </c>
      <c r="W111" s="18">
        <v>2.9766188000000002E-3</v>
      </c>
      <c r="X111" s="18">
        <v>1.0746669000000001E-7</v>
      </c>
      <c r="Y111" s="18">
        <v>2.5889288E-8</v>
      </c>
      <c r="Z111" s="18">
        <v>1.7146624000000001E-9</v>
      </c>
      <c r="AA111" s="18">
        <v>1.6731807000000001E-2</v>
      </c>
      <c r="AB111" s="18">
        <v>2.5764384E-4</v>
      </c>
      <c r="AC111" s="18">
        <v>9.8689064999999999E-3</v>
      </c>
      <c r="AD111" s="18">
        <v>7.3028922999999996E-2</v>
      </c>
      <c r="AE111" s="18">
        <v>22.862052299999998</v>
      </c>
      <c r="AF111" s="18">
        <v>138.22735</v>
      </c>
      <c r="AG111" s="18">
        <v>0.2851591</v>
      </c>
      <c r="AH111" s="18">
        <v>4.1373730000000002</v>
      </c>
      <c r="AI111" s="18">
        <v>2.616867E-6</v>
      </c>
      <c r="AJ111" s="18">
        <v>1.716988E-4</v>
      </c>
      <c r="AK111" s="18">
        <v>0.75026181000000003</v>
      </c>
      <c r="AL111" s="18">
        <v>0.16183302999999999</v>
      </c>
    </row>
    <row r="112" spans="1:38" x14ac:dyDescent="0.3">
      <c r="A112" s="16" t="s">
        <v>394</v>
      </c>
      <c r="B112" s="16" t="s">
        <v>376</v>
      </c>
      <c r="C112" s="16" t="s">
        <v>395</v>
      </c>
      <c r="D112" s="16" t="s">
        <v>275</v>
      </c>
      <c r="E112" s="16" t="s">
        <v>278</v>
      </c>
      <c r="F112" s="16" t="s">
        <v>169</v>
      </c>
      <c r="G112" s="16"/>
      <c r="H112" s="17">
        <v>0.15863094</v>
      </c>
      <c r="I112" s="17">
        <v>4.6906600999999997</v>
      </c>
      <c r="J112" s="17">
        <v>0.92386506000000002</v>
      </c>
      <c r="K112" s="17">
        <v>1.6780771999999999E-2</v>
      </c>
      <c r="L112" s="17">
        <v>7.0021859000000001E-3</v>
      </c>
      <c r="M112" s="17">
        <v>2.7456892000000002</v>
      </c>
      <c r="N112" s="48">
        <v>7.3216758000000007E-2</v>
      </c>
      <c r="O112" s="48">
        <v>2.5868389999999998E-4</v>
      </c>
      <c r="P112" s="48">
        <v>9.8866627999999995E-3</v>
      </c>
      <c r="Q112" s="48">
        <v>30.784793000000001</v>
      </c>
      <c r="R112" s="48">
        <v>4.7936880000000004</v>
      </c>
      <c r="S112" s="50">
        <v>0.13733342000000001</v>
      </c>
      <c r="T112" s="50">
        <v>0.92386506000000002</v>
      </c>
      <c r="U112" s="18">
        <v>3.6074381999999999E-8</v>
      </c>
      <c r="V112" s="18">
        <v>1.7366890999999999E-2</v>
      </c>
      <c r="W112" s="18">
        <v>3.0422298999999999E-3</v>
      </c>
      <c r="X112" s="18">
        <v>1.0814329999999999E-7</v>
      </c>
      <c r="Y112" s="18">
        <v>2.6098969000000001E-8</v>
      </c>
      <c r="Z112" s="18">
        <v>1.7209838E-9</v>
      </c>
      <c r="AA112" s="18">
        <v>1.6780771999999999E-2</v>
      </c>
      <c r="AB112" s="18">
        <v>2.5868389999999998E-4</v>
      </c>
      <c r="AC112" s="18">
        <v>9.8866627999999995E-3</v>
      </c>
      <c r="AD112" s="18">
        <v>7.3216758000000007E-2</v>
      </c>
      <c r="AE112" s="18">
        <v>22.930548099999999</v>
      </c>
      <c r="AF112" s="18">
        <v>138.39025000000001</v>
      </c>
      <c r="AG112" s="18">
        <v>0.28639489000000001</v>
      </c>
      <c r="AH112" s="18">
        <v>4.3301455000000004</v>
      </c>
      <c r="AI112" s="18">
        <v>2.7182232E-6</v>
      </c>
      <c r="AJ112" s="18">
        <v>1.7694893000000001E-4</v>
      </c>
      <c r="AK112" s="18">
        <v>0.76184426999999999</v>
      </c>
      <c r="AL112" s="18">
        <v>0.16184383999999999</v>
      </c>
    </row>
    <row r="113" spans="1:38" x14ac:dyDescent="0.3">
      <c r="A113" s="16" t="s">
        <v>396</v>
      </c>
      <c r="B113" s="16" t="s">
        <v>376</v>
      </c>
      <c r="C113" s="16" t="s">
        <v>397</v>
      </c>
      <c r="D113" s="16" t="s">
        <v>253</v>
      </c>
      <c r="E113" s="16" t="s">
        <v>158</v>
      </c>
      <c r="F113" s="16" t="s">
        <v>169</v>
      </c>
      <c r="G113" s="16"/>
      <c r="H113" s="17">
        <v>0.11963859</v>
      </c>
      <c r="I113" s="17">
        <v>6.1844999999999999</v>
      </c>
      <c r="J113" s="17">
        <v>1.150749</v>
      </c>
      <c r="K113" s="17">
        <v>1.6802853E-2</v>
      </c>
      <c r="L113" s="17">
        <v>7.6659524000000003E-3</v>
      </c>
      <c r="M113" s="17">
        <v>3.1728472000000001</v>
      </c>
      <c r="N113" s="48">
        <v>7.8642928000000001E-2</v>
      </c>
      <c r="O113" s="48">
        <v>2.6079849000000001E-4</v>
      </c>
      <c r="P113" s="48">
        <v>1.1649591000000001E-2</v>
      </c>
      <c r="Q113" s="48">
        <v>33.937942</v>
      </c>
      <c r="R113" s="48">
        <v>6.3437522</v>
      </c>
      <c r="S113" s="50">
        <v>0.15550749</v>
      </c>
      <c r="T113" s="50">
        <v>1.150749</v>
      </c>
      <c r="U113" s="18">
        <v>4.0258180999999997E-8</v>
      </c>
      <c r="V113" s="18">
        <v>4.2197819999999997E-2</v>
      </c>
      <c r="W113" s="18">
        <v>3.6259183999999998E-3</v>
      </c>
      <c r="X113" s="18">
        <v>1.2161271E-7</v>
      </c>
      <c r="Y113" s="18">
        <v>1.7652857E-8</v>
      </c>
      <c r="Z113" s="18">
        <v>1.4878502E-9</v>
      </c>
      <c r="AA113" s="18">
        <v>1.6802853E-2</v>
      </c>
      <c r="AB113" s="18">
        <v>2.6079849000000001E-4</v>
      </c>
      <c r="AC113" s="18">
        <v>1.1649591000000001E-2</v>
      </c>
      <c r="AD113" s="18">
        <v>7.8642928000000001E-2</v>
      </c>
      <c r="AE113" s="18">
        <v>25.307970099999999</v>
      </c>
      <c r="AF113" s="18">
        <v>159.54936000000001</v>
      </c>
      <c r="AG113" s="18">
        <v>0.28100723</v>
      </c>
      <c r="AH113" s="18">
        <v>5.7542752999999998</v>
      </c>
      <c r="AI113" s="18">
        <v>4.2563510999999997E-6</v>
      </c>
      <c r="AJ113" s="18">
        <v>2.9652001000000001E-2</v>
      </c>
      <c r="AK113" s="18">
        <v>0.93468912000000004</v>
      </c>
      <c r="AL113" s="18">
        <v>0.18640786000000001</v>
      </c>
    </row>
    <row r="114" spans="1:38" x14ac:dyDescent="0.3">
      <c r="A114" s="16" t="s">
        <v>398</v>
      </c>
      <c r="B114" s="16" t="s">
        <v>376</v>
      </c>
      <c r="C114" s="16" t="s">
        <v>399</v>
      </c>
      <c r="D114" s="16" t="s">
        <v>275</v>
      </c>
      <c r="E114" s="16" t="s">
        <v>158</v>
      </c>
      <c r="F114" s="16" t="s">
        <v>169</v>
      </c>
      <c r="G114" s="16"/>
      <c r="H114" s="17">
        <v>0.11964247</v>
      </c>
      <c r="I114" s="17">
        <v>6.3878351999999996</v>
      </c>
      <c r="J114" s="17">
        <v>1.1623546</v>
      </c>
      <c r="K114" s="17">
        <v>1.685182E-2</v>
      </c>
      <c r="L114" s="17">
        <v>7.6756172999999997E-3</v>
      </c>
      <c r="M114" s="17">
        <v>3.1741259999999998</v>
      </c>
      <c r="N114" s="48">
        <v>7.8830929999999994E-2</v>
      </c>
      <c r="O114" s="48">
        <v>2.6183864999999997E-4</v>
      </c>
      <c r="P114" s="48">
        <v>1.1667401000000001E-2</v>
      </c>
      <c r="Q114" s="48">
        <v>34.148615999999997</v>
      </c>
      <c r="R114" s="48">
        <v>6.5523727999999997</v>
      </c>
      <c r="S114" s="50">
        <v>0.15662854000000001</v>
      </c>
      <c r="T114" s="50">
        <v>1.1623546</v>
      </c>
      <c r="U114" s="18">
        <v>4.0541453000000001E-8</v>
      </c>
      <c r="V114" s="18">
        <v>4.4401214000000001E-2</v>
      </c>
      <c r="W114" s="18">
        <v>3.6915490000000001E-3</v>
      </c>
      <c r="X114" s="18">
        <v>1.2228975000000001E-7</v>
      </c>
      <c r="Y114" s="18">
        <v>1.7862291999999999E-8</v>
      </c>
      <c r="Z114" s="18">
        <v>1.4941648E-9</v>
      </c>
      <c r="AA114" s="18">
        <v>1.685182E-2</v>
      </c>
      <c r="AB114" s="18">
        <v>2.6183864999999997E-4</v>
      </c>
      <c r="AC114" s="18">
        <v>1.1667401000000001E-2</v>
      </c>
      <c r="AD114" s="18">
        <v>7.8830929999999994E-2</v>
      </c>
      <c r="AE114" s="18">
        <v>25.376539300000001</v>
      </c>
      <c r="AF114" s="18">
        <v>159.71289999999999</v>
      </c>
      <c r="AG114" s="18">
        <v>0.28224289000000002</v>
      </c>
      <c r="AH114" s="18">
        <v>5.9470964000000004</v>
      </c>
      <c r="AI114" s="18">
        <v>4.3577565000000002E-6</v>
      </c>
      <c r="AJ114" s="18">
        <v>2.9658136000000002E-2</v>
      </c>
      <c r="AK114" s="18">
        <v>0.94627711000000003</v>
      </c>
      <c r="AL114" s="18">
        <v>0.18641940000000001</v>
      </c>
    </row>
    <row r="115" spans="1:38" x14ac:dyDescent="0.3">
      <c r="A115" s="16" t="s">
        <v>400</v>
      </c>
      <c r="B115" s="16" t="s">
        <v>376</v>
      </c>
      <c r="C115" s="16" t="s">
        <v>401</v>
      </c>
      <c r="D115" s="16" t="s">
        <v>253</v>
      </c>
      <c r="E115" s="16" t="s">
        <v>158</v>
      </c>
      <c r="F115" s="16" t="s">
        <v>169</v>
      </c>
      <c r="G115" s="16"/>
      <c r="H115" s="17">
        <v>0.20888314999999999</v>
      </c>
      <c r="I115" s="17">
        <v>5.6248690000000003</v>
      </c>
      <c r="J115" s="17">
        <v>1.0913485999999999</v>
      </c>
      <c r="K115" s="17">
        <v>1.7160451E-2</v>
      </c>
      <c r="L115" s="17">
        <v>1.0183843999999999E-2</v>
      </c>
      <c r="M115" s="17">
        <v>5.5235462999999996</v>
      </c>
      <c r="N115" s="48">
        <v>7.4757089999999998E-2</v>
      </c>
      <c r="O115" s="48">
        <v>4.8041750000000003E-4</v>
      </c>
      <c r="P115" s="48">
        <v>1.5672895999999999E-2</v>
      </c>
      <c r="Q115" s="48">
        <v>30.548303000000001</v>
      </c>
      <c r="R115" s="48">
        <v>5.7409467999999997</v>
      </c>
      <c r="S115" s="50">
        <v>0.16831862</v>
      </c>
      <c r="T115" s="50">
        <v>1.0913485999999999</v>
      </c>
      <c r="U115" s="18">
        <v>1.3331819E-8</v>
      </c>
      <c r="V115" s="18">
        <v>2.0421608000000001E-2</v>
      </c>
      <c r="W115" s="18">
        <v>2.8159677999999998E-3</v>
      </c>
      <c r="X115" s="18">
        <v>1.0991755E-7</v>
      </c>
      <c r="Y115" s="18">
        <v>1.5320056999999999E-8</v>
      </c>
      <c r="Z115" s="18">
        <v>3.1171722000000002E-9</v>
      </c>
      <c r="AA115" s="18">
        <v>1.7160451E-2</v>
      </c>
      <c r="AB115" s="18">
        <v>4.8041750000000003E-4</v>
      </c>
      <c r="AC115" s="18">
        <v>1.5672895999999999E-2</v>
      </c>
      <c r="AD115" s="18">
        <v>7.4757089999999998E-2</v>
      </c>
      <c r="AE115" s="18">
        <v>14.390175000000001</v>
      </c>
      <c r="AF115" s="18">
        <v>277.82736</v>
      </c>
      <c r="AG115" s="18">
        <v>0.24663765000000001</v>
      </c>
      <c r="AH115" s="18">
        <v>5.2188527000000002</v>
      </c>
      <c r="AI115" s="18">
        <v>3.8021291000000001E-6</v>
      </c>
      <c r="AJ115" s="18">
        <v>2.0661702999999999E-4</v>
      </c>
      <c r="AK115" s="18">
        <v>0.76512913000000005</v>
      </c>
      <c r="AL115" s="18">
        <v>0.32601282999999998</v>
      </c>
    </row>
    <row r="116" spans="1:38" x14ac:dyDescent="0.3">
      <c r="A116" s="16" t="s">
        <v>402</v>
      </c>
      <c r="B116" s="16" t="s">
        <v>376</v>
      </c>
      <c r="C116" s="16" t="s">
        <v>403</v>
      </c>
      <c r="D116" s="16" t="s">
        <v>275</v>
      </c>
      <c r="E116" s="16" t="s">
        <v>158</v>
      </c>
      <c r="F116" s="16" t="s">
        <v>169</v>
      </c>
      <c r="G116" s="16"/>
      <c r="H116" s="17">
        <v>0.20888343000000001</v>
      </c>
      <c r="I116" s="17">
        <v>5.8063947999999996</v>
      </c>
      <c r="J116" s="17">
        <v>1.1017024</v>
      </c>
      <c r="K116" s="17">
        <v>1.7207798E-2</v>
      </c>
      <c r="L116" s="17">
        <v>1.0192995E-2</v>
      </c>
      <c r="M116" s="17">
        <v>5.5247221</v>
      </c>
      <c r="N116" s="48">
        <v>7.4939281999999996E-2</v>
      </c>
      <c r="O116" s="48">
        <v>4.8139900999999999E-4</v>
      </c>
      <c r="P116" s="48">
        <v>1.5690029000000001E-2</v>
      </c>
      <c r="Q116" s="48">
        <v>30.735941</v>
      </c>
      <c r="R116" s="48">
        <v>5.9274038999999998</v>
      </c>
      <c r="S116" s="50">
        <v>0.16936312000000001</v>
      </c>
      <c r="T116" s="50">
        <v>1.1017024</v>
      </c>
      <c r="U116" s="18">
        <v>1.3560538E-8</v>
      </c>
      <c r="V116" s="18">
        <v>2.2486833000000001E-2</v>
      </c>
      <c r="W116" s="18">
        <v>2.8793336999999998E-3</v>
      </c>
      <c r="X116" s="18">
        <v>1.1058391E-7</v>
      </c>
      <c r="Y116" s="18">
        <v>1.5525495000000001E-8</v>
      </c>
      <c r="Z116" s="18">
        <v>3.1231411E-9</v>
      </c>
      <c r="AA116" s="18">
        <v>1.7207798E-2</v>
      </c>
      <c r="AB116" s="18">
        <v>4.8139900999999999E-4</v>
      </c>
      <c r="AC116" s="18">
        <v>1.5690029000000001E-2</v>
      </c>
      <c r="AD116" s="18">
        <v>7.4939281999999996E-2</v>
      </c>
      <c r="AE116" s="18">
        <v>14.456925</v>
      </c>
      <c r="AF116" s="18">
        <v>277.98557</v>
      </c>
      <c r="AG116" s="18">
        <v>0.24783072</v>
      </c>
      <c r="AH116" s="18">
        <v>5.3917257999999997</v>
      </c>
      <c r="AI116" s="18">
        <v>3.9013230999999998E-6</v>
      </c>
      <c r="AJ116" s="18">
        <v>2.1155832E-4</v>
      </c>
      <c r="AK116" s="18">
        <v>0.77547224000000003</v>
      </c>
      <c r="AL116" s="18">
        <v>0.32601858</v>
      </c>
    </row>
    <row r="117" spans="1:38" x14ac:dyDescent="0.3">
      <c r="A117" s="16" t="s">
        <v>404</v>
      </c>
      <c r="B117" s="16" t="s">
        <v>376</v>
      </c>
      <c r="C117" s="16" t="s">
        <v>405</v>
      </c>
      <c r="D117" s="16" t="s">
        <v>253</v>
      </c>
      <c r="E117" s="16" t="s">
        <v>278</v>
      </c>
      <c r="F117" s="16" t="s">
        <v>169</v>
      </c>
      <c r="G117" s="16"/>
      <c r="H117" s="17">
        <v>0.13540194999999999</v>
      </c>
      <c r="I117" s="17">
        <v>3.7380665999999998</v>
      </c>
      <c r="J117" s="17">
        <v>0.78514267000000004</v>
      </c>
      <c r="K117" s="17">
        <v>5.6511125000000004E-3</v>
      </c>
      <c r="L117" s="17">
        <v>7.3665366999999997E-3</v>
      </c>
      <c r="M117" s="17">
        <v>4.8200279999999998</v>
      </c>
      <c r="N117" s="48">
        <v>2.3230852E-2</v>
      </c>
      <c r="O117" s="48">
        <v>7.1860146000000003E-4</v>
      </c>
      <c r="P117" s="48">
        <v>1.0202354E-2</v>
      </c>
      <c r="Q117" s="48">
        <v>29.606750000000002</v>
      </c>
      <c r="R117" s="48">
        <v>3.8030900000000001</v>
      </c>
      <c r="S117" s="50">
        <v>0.10881321000000001</v>
      </c>
      <c r="T117" s="50">
        <v>0.78514267000000004</v>
      </c>
      <c r="U117" s="18">
        <v>7.4415494E-9</v>
      </c>
      <c r="V117" s="18">
        <v>1.5270209999999999E-2</v>
      </c>
      <c r="W117" s="18">
        <v>1.6001756999999999E-3</v>
      </c>
      <c r="X117" s="18">
        <v>3.6498847000000002E-8</v>
      </c>
      <c r="Y117" s="18">
        <v>3.3800154999999999E-9</v>
      </c>
      <c r="Z117" s="18">
        <v>3.5876038999999999E-9</v>
      </c>
      <c r="AA117" s="18">
        <v>5.6511125000000004E-3</v>
      </c>
      <c r="AB117" s="18">
        <v>7.1860146000000003E-4</v>
      </c>
      <c r="AC117" s="18">
        <v>1.0202354E-2</v>
      </c>
      <c r="AD117" s="18">
        <v>2.3230852E-2</v>
      </c>
      <c r="AE117" s="18">
        <v>10.0571064</v>
      </c>
      <c r="AF117" s="18">
        <v>242.381</v>
      </c>
      <c r="AG117" s="18">
        <v>0.11296131</v>
      </c>
      <c r="AH117" s="18">
        <v>3.5003280999999999</v>
      </c>
      <c r="AI117" s="18">
        <v>2.6066040999999998E-6</v>
      </c>
      <c r="AJ117" s="18">
        <v>1.1178255000000001E-4</v>
      </c>
      <c r="AK117" s="18">
        <v>0.50043945999999995</v>
      </c>
      <c r="AL117" s="18">
        <v>0.28459142999999998</v>
      </c>
    </row>
    <row r="118" spans="1:38" x14ac:dyDescent="0.3">
      <c r="A118" s="16" t="s">
        <v>406</v>
      </c>
      <c r="B118" s="16" t="s">
        <v>376</v>
      </c>
      <c r="C118" s="16" t="s">
        <v>407</v>
      </c>
      <c r="D118" s="16" t="s">
        <v>275</v>
      </c>
      <c r="E118" s="16" t="s">
        <v>278</v>
      </c>
      <c r="F118" s="16" t="s">
        <v>169</v>
      </c>
      <c r="G118" s="16"/>
      <c r="H118" s="17">
        <v>0.13541579000000001</v>
      </c>
      <c r="I118" s="17">
        <v>3.9775642000000002</v>
      </c>
      <c r="J118" s="17">
        <v>0.79881769999999996</v>
      </c>
      <c r="K118" s="17">
        <v>5.7019988999999997E-3</v>
      </c>
      <c r="L118" s="17">
        <v>7.377181E-3</v>
      </c>
      <c r="M118" s="17">
        <v>4.8217065999999997</v>
      </c>
      <c r="N118" s="48">
        <v>2.3424561E-2</v>
      </c>
      <c r="O118" s="48">
        <v>7.1979019999999995E-4</v>
      </c>
      <c r="P118" s="48">
        <v>1.022138E-2</v>
      </c>
      <c r="Q118" s="48">
        <v>29.855996000000001</v>
      </c>
      <c r="R118" s="48">
        <v>4.0484553999999999</v>
      </c>
      <c r="S118" s="50">
        <v>0.11006005000000001</v>
      </c>
      <c r="T118" s="50">
        <v>0.79881769999999996</v>
      </c>
      <c r="U118" s="18">
        <v>7.8131106000000007E-9</v>
      </c>
      <c r="V118" s="18">
        <v>1.7701505999999999E-2</v>
      </c>
      <c r="W118" s="18">
        <v>1.6694444000000001E-3</v>
      </c>
      <c r="X118" s="18">
        <v>3.7187589E-8</v>
      </c>
      <c r="Y118" s="18">
        <v>3.5950238999999999E-9</v>
      </c>
      <c r="Z118" s="18">
        <v>3.5947333999999999E-9</v>
      </c>
      <c r="AA118" s="18">
        <v>5.7019988999999997E-3</v>
      </c>
      <c r="AB118" s="18">
        <v>7.1979019999999995E-4</v>
      </c>
      <c r="AC118" s="18">
        <v>1.022138E-2</v>
      </c>
      <c r="AD118" s="18">
        <v>2.3424561E-2</v>
      </c>
      <c r="AE118" s="18">
        <v>10.1276847</v>
      </c>
      <c r="AF118" s="18">
        <v>242.56488999999999</v>
      </c>
      <c r="AG118" s="18">
        <v>0.11425667</v>
      </c>
      <c r="AH118" s="18">
        <v>3.7262252</v>
      </c>
      <c r="AI118" s="18">
        <v>2.7116083E-6</v>
      </c>
      <c r="AJ118" s="18">
        <v>1.1754389E-4</v>
      </c>
      <c r="AK118" s="18">
        <v>0.51407400000000003</v>
      </c>
      <c r="AL118" s="18">
        <v>0.28462616000000002</v>
      </c>
    </row>
    <row r="119" spans="1:38" x14ac:dyDescent="0.3">
      <c r="A119" s="16" t="s">
        <v>408</v>
      </c>
      <c r="B119" s="16" t="s">
        <v>376</v>
      </c>
      <c r="C119" s="16" t="s">
        <v>409</v>
      </c>
      <c r="D119" s="16" t="s">
        <v>253</v>
      </c>
      <c r="E119" s="16" t="s">
        <v>278</v>
      </c>
      <c r="F119" s="16" t="s">
        <v>169</v>
      </c>
      <c r="G119" s="16"/>
      <c r="H119" s="17">
        <v>0.14318381999999999</v>
      </c>
      <c r="I119" s="17">
        <v>3.1761408000000002</v>
      </c>
      <c r="J119" s="17">
        <v>0.79887065999999995</v>
      </c>
      <c r="K119" s="17">
        <v>6.9712339999999998E-3</v>
      </c>
      <c r="L119" s="17">
        <v>8.7907119999999991E-3</v>
      </c>
      <c r="M119" s="17">
        <v>4.7735393999999998</v>
      </c>
      <c r="N119" s="48">
        <v>2.9444219000000001E-2</v>
      </c>
      <c r="O119" s="48">
        <v>7.1226646000000003E-4</v>
      </c>
      <c r="P119" s="48">
        <v>1.3078018E-2</v>
      </c>
      <c r="Q119" s="48">
        <v>28.878747000000001</v>
      </c>
      <c r="R119" s="48">
        <v>3.2390954999999999</v>
      </c>
      <c r="S119" s="50">
        <v>0.11611223000000001</v>
      </c>
      <c r="T119" s="50">
        <v>0.79887065999999995</v>
      </c>
      <c r="U119" s="18">
        <v>6.1224289999999996E-9</v>
      </c>
      <c r="V119" s="18">
        <v>1.2711247E-2</v>
      </c>
      <c r="W119" s="18">
        <v>1.7332709E-3</v>
      </c>
      <c r="X119" s="18">
        <v>4.4469212000000001E-8</v>
      </c>
      <c r="Y119" s="18">
        <v>2.9847241000000001E-9</v>
      </c>
      <c r="Z119" s="18">
        <v>3.5510771E-9</v>
      </c>
      <c r="AA119" s="18">
        <v>6.9712339999999998E-3</v>
      </c>
      <c r="AB119" s="18">
        <v>7.1226646000000003E-4</v>
      </c>
      <c r="AC119" s="18">
        <v>1.3078018E-2</v>
      </c>
      <c r="AD119" s="18">
        <v>2.9444219000000001E-2</v>
      </c>
      <c r="AE119" s="18">
        <v>9.5836085000000004</v>
      </c>
      <c r="AF119" s="18">
        <v>240.01817</v>
      </c>
      <c r="AG119" s="18">
        <v>0.13428397</v>
      </c>
      <c r="AH119" s="18">
        <v>2.9581273000000001</v>
      </c>
      <c r="AI119" s="18">
        <v>2.2677690999999998E-6</v>
      </c>
      <c r="AJ119" s="18">
        <v>1.1181165E-4</v>
      </c>
      <c r="AK119" s="18">
        <v>0.51690564000000006</v>
      </c>
      <c r="AL119" s="18">
        <v>0.28185321000000002</v>
      </c>
    </row>
    <row r="120" spans="1:38" x14ac:dyDescent="0.3">
      <c r="A120" s="16" t="s">
        <v>410</v>
      </c>
      <c r="B120" s="16" t="s">
        <v>376</v>
      </c>
      <c r="C120" s="16" t="s">
        <v>411</v>
      </c>
      <c r="D120" s="16" t="s">
        <v>275</v>
      </c>
      <c r="E120" s="16" t="s">
        <v>278</v>
      </c>
      <c r="F120" s="16" t="s">
        <v>169</v>
      </c>
      <c r="G120" s="16"/>
      <c r="H120" s="17">
        <v>0.14319844000000001</v>
      </c>
      <c r="I120" s="17">
        <v>3.4155823000000001</v>
      </c>
      <c r="J120" s="17">
        <v>0.81254705999999999</v>
      </c>
      <c r="K120" s="17">
        <v>7.0222523999999998E-3</v>
      </c>
      <c r="L120" s="17">
        <v>8.8014987000000003E-3</v>
      </c>
      <c r="M120" s="17">
        <v>4.7752134000000002</v>
      </c>
      <c r="N120" s="48">
        <v>2.9638549E-2</v>
      </c>
      <c r="O120" s="48">
        <v>7.1345456000000002E-4</v>
      </c>
      <c r="P120" s="48">
        <v>1.3097331E-2</v>
      </c>
      <c r="Q120" s="48">
        <v>29.12792</v>
      </c>
      <c r="R120" s="48">
        <v>3.4844046</v>
      </c>
      <c r="S120" s="50">
        <v>0.1173598</v>
      </c>
      <c r="T120" s="50">
        <v>0.81254705999999999</v>
      </c>
      <c r="U120" s="18">
        <v>6.4938582999999996E-9</v>
      </c>
      <c r="V120" s="18">
        <v>1.5142286E-2</v>
      </c>
      <c r="W120" s="18">
        <v>1.8025528000000001E-3</v>
      </c>
      <c r="X120" s="18">
        <v>4.5158750999999998E-8</v>
      </c>
      <c r="Y120" s="18">
        <v>3.1996929999999999E-9</v>
      </c>
      <c r="Z120" s="18">
        <v>3.5582030000000001E-9</v>
      </c>
      <c r="AA120" s="18">
        <v>7.0222523999999998E-3</v>
      </c>
      <c r="AB120" s="18">
        <v>7.1345456000000002E-4</v>
      </c>
      <c r="AC120" s="18">
        <v>1.3097331E-2</v>
      </c>
      <c r="AD120" s="18">
        <v>2.9638549E-2</v>
      </c>
      <c r="AE120" s="18">
        <v>9.6541394999999994</v>
      </c>
      <c r="AF120" s="18">
        <v>240.20183</v>
      </c>
      <c r="AG120" s="18">
        <v>0.13558147000000001</v>
      </c>
      <c r="AH120" s="18">
        <v>3.1839702000000001</v>
      </c>
      <c r="AI120" s="18">
        <v>2.3727393999999999E-6</v>
      </c>
      <c r="AJ120" s="18">
        <v>1.1757299000000001E-4</v>
      </c>
      <c r="AK120" s="18">
        <v>0.53054182000000005</v>
      </c>
      <c r="AL120" s="18">
        <v>0.28188765999999998</v>
      </c>
    </row>
    <row r="121" spans="1:38" x14ac:dyDescent="0.3">
      <c r="A121" s="16" t="s">
        <v>412</v>
      </c>
      <c r="B121" s="16" t="s">
        <v>376</v>
      </c>
      <c r="C121" s="16" t="s">
        <v>413</v>
      </c>
      <c r="D121" s="16" t="s">
        <v>253</v>
      </c>
      <c r="E121" s="16" t="s">
        <v>278</v>
      </c>
      <c r="F121" s="16" t="s">
        <v>169</v>
      </c>
      <c r="G121" s="16"/>
      <c r="H121" s="17">
        <v>0.1436249</v>
      </c>
      <c r="I121" s="17">
        <v>3.1733468</v>
      </c>
      <c r="J121" s="17">
        <v>0.79662182999999998</v>
      </c>
      <c r="K121" s="17">
        <v>6.9691631999999996E-3</v>
      </c>
      <c r="L121" s="17">
        <v>8.5956751000000001E-3</v>
      </c>
      <c r="M121" s="17">
        <v>4.7735363</v>
      </c>
      <c r="N121" s="48">
        <v>2.9439001999999999E-2</v>
      </c>
      <c r="O121" s="48">
        <v>7.1227906999999995E-4</v>
      </c>
      <c r="P121" s="48">
        <v>1.2641481E-2</v>
      </c>
      <c r="Q121" s="48">
        <v>28.875829</v>
      </c>
      <c r="R121" s="48">
        <v>3.2362470999999999</v>
      </c>
      <c r="S121" s="50">
        <v>0.11537233</v>
      </c>
      <c r="T121" s="50">
        <v>0.79662182999999998</v>
      </c>
      <c r="U121" s="18">
        <v>6.1181187000000004E-9</v>
      </c>
      <c r="V121" s="18">
        <v>1.2705403000000001E-2</v>
      </c>
      <c r="W121" s="18">
        <v>1.7316835000000001E-3</v>
      </c>
      <c r="X121" s="18">
        <v>4.4457579999999999E-8</v>
      </c>
      <c r="Y121" s="18">
        <v>2.9893929999999999E-9</v>
      </c>
      <c r="Z121" s="18">
        <v>3.5548868000000001E-9</v>
      </c>
      <c r="AA121" s="18">
        <v>6.9691631999999996E-3</v>
      </c>
      <c r="AB121" s="18">
        <v>7.1227906999999995E-4</v>
      </c>
      <c r="AC121" s="18">
        <v>1.2641481E-2</v>
      </c>
      <c r="AD121" s="18">
        <v>2.9439001999999999E-2</v>
      </c>
      <c r="AE121" s="18">
        <v>9.5595821000000001</v>
      </c>
      <c r="AF121" s="18">
        <v>240.01813999999999</v>
      </c>
      <c r="AG121" s="18">
        <v>0.13431604999999999</v>
      </c>
      <c r="AH121" s="18">
        <v>2.9555088</v>
      </c>
      <c r="AI121" s="18">
        <v>2.2649545E-6</v>
      </c>
      <c r="AJ121" s="18">
        <v>1.1169383000000001E-4</v>
      </c>
      <c r="AK121" s="18">
        <v>0.51465640999999995</v>
      </c>
      <c r="AL121" s="18">
        <v>0.28185371999999997</v>
      </c>
    </row>
    <row r="122" spans="1:38" x14ac:dyDescent="0.3">
      <c r="A122" s="16" t="s">
        <v>414</v>
      </c>
      <c r="B122" s="16" t="s">
        <v>376</v>
      </c>
      <c r="C122" s="16" t="s">
        <v>415</v>
      </c>
      <c r="D122" s="16" t="s">
        <v>275</v>
      </c>
      <c r="E122" s="16" t="s">
        <v>278</v>
      </c>
      <c r="F122" s="16" t="s">
        <v>169</v>
      </c>
      <c r="G122" s="16"/>
      <c r="H122" s="17">
        <v>0.14363956999999999</v>
      </c>
      <c r="I122" s="17">
        <v>3.4127879999999999</v>
      </c>
      <c r="J122" s="17">
        <v>0.81029801000000001</v>
      </c>
      <c r="K122" s="17">
        <v>7.0201813E-3</v>
      </c>
      <c r="L122" s="17">
        <v>8.6064422999999994E-3</v>
      </c>
      <c r="M122" s="17">
        <v>4.7752103000000004</v>
      </c>
      <c r="N122" s="48">
        <v>2.9633331999999998E-2</v>
      </c>
      <c r="O122" s="48">
        <v>7.1346718E-4</v>
      </c>
      <c r="P122" s="48">
        <v>1.266075E-2</v>
      </c>
      <c r="Q122" s="48">
        <v>29.125001999999999</v>
      </c>
      <c r="R122" s="48">
        <v>3.4815559</v>
      </c>
      <c r="S122" s="50">
        <v>0.11661983000000001</v>
      </c>
      <c r="T122" s="50">
        <v>0.81029801000000001</v>
      </c>
      <c r="U122" s="18">
        <v>6.4895476000000003E-9</v>
      </c>
      <c r="V122" s="18">
        <v>1.5136442E-2</v>
      </c>
      <c r="W122" s="18">
        <v>1.8009653E-3</v>
      </c>
      <c r="X122" s="18">
        <v>4.5147117000000001E-8</v>
      </c>
      <c r="Y122" s="18">
        <v>3.2043623000000002E-9</v>
      </c>
      <c r="Z122" s="18">
        <v>3.5620129999999999E-9</v>
      </c>
      <c r="AA122" s="18">
        <v>7.0201813E-3</v>
      </c>
      <c r="AB122" s="18">
        <v>7.1346718E-4</v>
      </c>
      <c r="AC122" s="18">
        <v>1.266075E-2</v>
      </c>
      <c r="AD122" s="18">
        <v>2.9633331999999998E-2</v>
      </c>
      <c r="AE122" s="18">
        <v>9.6301106000000001</v>
      </c>
      <c r="AF122" s="18">
        <v>240.20179999999999</v>
      </c>
      <c r="AG122" s="18">
        <v>0.13561355</v>
      </c>
      <c r="AH122" s="18">
        <v>3.1813514999999999</v>
      </c>
      <c r="AI122" s="18">
        <v>2.3699245999999998E-6</v>
      </c>
      <c r="AJ122" s="18">
        <v>1.1745517E-4</v>
      </c>
      <c r="AK122" s="18">
        <v>0.52829236999999996</v>
      </c>
      <c r="AL122" s="18">
        <v>0.28188817999999999</v>
      </c>
    </row>
    <row r="123" spans="1:38" x14ac:dyDescent="0.3">
      <c r="A123" s="16" t="s">
        <v>416</v>
      </c>
      <c r="B123" s="16" t="s">
        <v>376</v>
      </c>
      <c r="C123" s="16" t="s">
        <v>417</v>
      </c>
      <c r="D123" s="16" t="s">
        <v>253</v>
      </c>
      <c r="E123" s="16" t="s">
        <v>158</v>
      </c>
      <c r="F123" s="16" t="s">
        <v>169</v>
      </c>
      <c r="G123" s="16"/>
      <c r="H123" s="17">
        <v>0.11761683000000001</v>
      </c>
      <c r="I123" s="17">
        <v>4.1632955000000003</v>
      </c>
      <c r="J123" s="17">
        <v>0.89712484000000003</v>
      </c>
      <c r="K123" s="17">
        <v>8.2654928999999992E-3</v>
      </c>
      <c r="L123" s="17">
        <v>7.440805E-3</v>
      </c>
      <c r="M123" s="17">
        <v>4.7984178000000002</v>
      </c>
      <c r="N123" s="48">
        <v>4.1755018999999997E-2</v>
      </c>
      <c r="O123" s="48">
        <v>5.2616773999999999E-4</v>
      </c>
      <c r="P123" s="48">
        <v>1.1311152999999999E-2</v>
      </c>
      <c r="Q123" s="48">
        <v>31.827981000000001</v>
      </c>
      <c r="R123" s="48">
        <v>4.2603868</v>
      </c>
      <c r="S123" s="50">
        <v>0.12947157000000001</v>
      </c>
      <c r="T123" s="50">
        <v>0.89712484000000003</v>
      </c>
      <c r="U123" s="18">
        <v>1.0343719E-8</v>
      </c>
      <c r="V123" s="18">
        <v>3.1477827E-2</v>
      </c>
      <c r="W123" s="18">
        <v>1.9427156E-3</v>
      </c>
      <c r="X123" s="18">
        <v>6.8036792000000002E-8</v>
      </c>
      <c r="Y123" s="18">
        <v>3.5430945999999997E-8</v>
      </c>
      <c r="Z123" s="18">
        <v>3.2411551000000001E-9</v>
      </c>
      <c r="AA123" s="18">
        <v>8.2654928999999992E-3</v>
      </c>
      <c r="AB123" s="18">
        <v>5.2616773999999999E-4</v>
      </c>
      <c r="AC123" s="18">
        <v>1.1311152999999999E-2</v>
      </c>
      <c r="AD123" s="18">
        <v>4.1755018999999997E-2</v>
      </c>
      <c r="AE123" s="18">
        <v>14.2417585</v>
      </c>
      <c r="AF123" s="18">
        <v>241.06169</v>
      </c>
      <c r="AG123" s="18">
        <v>0.20475621999999999</v>
      </c>
      <c r="AH123" s="18">
        <v>3.9093871</v>
      </c>
      <c r="AI123" s="18">
        <v>2.9565481999999999E-6</v>
      </c>
      <c r="AJ123" s="18">
        <v>3.6022776999999999E-2</v>
      </c>
      <c r="AK123" s="18">
        <v>0.57849726999999995</v>
      </c>
      <c r="AL123" s="18">
        <v>0.28260479999999999</v>
      </c>
    </row>
    <row r="124" spans="1:38" x14ac:dyDescent="0.3">
      <c r="A124" s="16" t="s">
        <v>418</v>
      </c>
      <c r="B124" s="16" t="s">
        <v>376</v>
      </c>
      <c r="C124" s="16" t="s">
        <v>419</v>
      </c>
      <c r="D124" s="16" t="s">
        <v>275</v>
      </c>
      <c r="E124" s="16" t="s">
        <v>158</v>
      </c>
      <c r="F124" s="16" t="s">
        <v>169</v>
      </c>
      <c r="G124" s="16"/>
      <c r="H124" s="17">
        <v>0.11762889</v>
      </c>
      <c r="I124" s="17">
        <v>4.4028356000000004</v>
      </c>
      <c r="J124" s="17">
        <v>0.91081106999999994</v>
      </c>
      <c r="K124" s="17">
        <v>8.3166407000000008E-3</v>
      </c>
      <c r="L124" s="17">
        <v>7.4514567000000002E-3</v>
      </c>
      <c r="M124" s="17">
        <v>4.8000942999999996</v>
      </c>
      <c r="N124" s="48">
        <v>4.1950581000000001E-2</v>
      </c>
      <c r="O124" s="48">
        <v>5.2733722999999996E-4</v>
      </c>
      <c r="P124" s="48">
        <v>1.133029E-2</v>
      </c>
      <c r="Q124" s="48">
        <v>32.077449000000001</v>
      </c>
      <c r="R124" s="48">
        <v>4.5057980000000004</v>
      </c>
      <c r="S124" s="50">
        <v>0.13072048</v>
      </c>
      <c r="T124" s="50">
        <v>0.91081106999999994</v>
      </c>
      <c r="U124" s="18">
        <v>1.071557E-8</v>
      </c>
      <c r="V124" s="18">
        <v>3.3910743E-2</v>
      </c>
      <c r="W124" s="18">
        <v>2.0120184000000001E-3</v>
      </c>
      <c r="X124" s="18">
        <v>6.8728687999999999E-8</v>
      </c>
      <c r="Y124" s="18">
        <v>3.5649160000000002E-8</v>
      </c>
      <c r="Z124" s="18">
        <v>3.2482499999999998E-9</v>
      </c>
      <c r="AA124" s="18">
        <v>8.3166407000000008E-3</v>
      </c>
      <c r="AB124" s="18">
        <v>5.2733722999999996E-4</v>
      </c>
      <c r="AC124" s="18">
        <v>1.133029E-2</v>
      </c>
      <c r="AD124" s="18">
        <v>4.1950581000000001E-2</v>
      </c>
      <c r="AE124" s="18">
        <v>14.3127552</v>
      </c>
      <c r="AF124" s="18">
        <v>241.24545000000001</v>
      </c>
      <c r="AG124" s="18">
        <v>0.20606076000000001</v>
      </c>
      <c r="AH124" s="18">
        <v>4.1353251000000002</v>
      </c>
      <c r="AI124" s="18">
        <v>3.0615873000000001E-6</v>
      </c>
      <c r="AJ124" s="18">
        <v>3.6032130000000002E-2</v>
      </c>
      <c r="AK124" s="18">
        <v>0.59213961000000004</v>
      </c>
      <c r="AL124" s="18">
        <v>0.28263933000000002</v>
      </c>
    </row>
    <row r="125" spans="1:38" x14ac:dyDescent="0.3">
      <c r="A125" s="16" t="s">
        <v>420</v>
      </c>
      <c r="B125" s="16" t="s">
        <v>376</v>
      </c>
      <c r="C125" s="16" t="s">
        <v>421</v>
      </c>
      <c r="D125" s="16" t="s">
        <v>157</v>
      </c>
      <c r="E125" s="16" t="s">
        <v>158</v>
      </c>
      <c r="F125" s="16" t="s">
        <v>169</v>
      </c>
      <c r="G125" s="16" t="s">
        <v>169</v>
      </c>
      <c r="H125" s="17">
        <v>0.13423624000000001</v>
      </c>
      <c r="I125" s="17">
        <v>5.7007047999999996</v>
      </c>
      <c r="J125" s="17">
        <v>1.0811286</v>
      </c>
      <c r="K125" s="17">
        <v>9.7075874999999999E-3</v>
      </c>
      <c r="L125" s="17">
        <v>8.5489515000000006E-3</v>
      </c>
      <c r="M125" s="17">
        <v>5.4809014999999999</v>
      </c>
      <c r="N125" s="48">
        <v>4.8779796E-2</v>
      </c>
      <c r="O125" s="48">
        <v>6.0686197000000002E-4</v>
      </c>
      <c r="P125" s="48">
        <v>1.3014647000000001E-2</v>
      </c>
      <c r="Q125" s="48">
        <v>37.302996999999998</v>
      </c>
      <c r="R125" s="48">
        <v>5.8346831999999997</v>
      </c>
      <c r="S125" s="50">
        <v>0.15322084</v>
      </c>
      <c r="T125" s="50">
        <v>1.0811286</v>
      </c>
      <c r="U125" s="18">
        <v>1.3111062999999999E-8</v>
      </c>
      <c r="V125" s="18">
        <v>4.2428291999999999E-2</v>
      </c>
      <c r="W125" s="18">
        <v>2.6008221000000001E-3</v>
      </c>
      <c r="X125" s="18">
        <v>8.2412733999999999E-8</v>
      </c>
      <c r="Y125" s="18">
        <v>4.1134065999999997E-8</v>
      </c>
      <c r="Z125" s="18">
        <v>3.7332790999999999E-9</v>
      </c>
      <c r="AA125" s="18">
        <v>9.7075874999999999E-3</v>
      </c>
      <c r="AB125" s="18">
        <v>6.0686197000000002E-4</v>
      </c>
      <c r="AC125" s="18">
        <v>1.3014647000000001E-2</v>
      </c>
      <c r="AD125" s="18">
        <v>4.8779796E-2</v>
      </c>
      <c r="AE125" s="18">
        <v>16.622267100000002</v>
      </c>
      <c r="AF125" s="18">
        <v>275.74137999999999</v>
      </c>
      <c r="AG125" s="18">
        <v>0.23831179999999999</v>
      </c>
      <c r="AH125" s="18">
        <v>5.3578875000000004</v>
      </c>
      <c r="AI125" s="18">
        <v>3.6231292000000001E-6</v>
      </c>
      <c r="AJ125" s="18">
        <v>4.1141863000000001E-2</v>
      </c>
      <c r="AK125" s="18">
        <v>0.71741807999999996</v>
      </c>
      <c r="AL125" s="18">
        <v>0.32256865000000001</v>
      </c>
    </row>
    <row r="126" spans="1:38" x14ac:dyDescent="0.3">
      <c r="A126" s="16" t="s">
        <v>422</v>
      </c>
      <c r="B126" s="16" t="s">
        <v>376</v>
      </c>
      <c r="C126" s="16" t="s">
        <v>423</v>
      </c>
      <c r="D126" s="16" t="s">
        <v>253</v>
      </c>
      <c r="E126" s="16" t="s">
        <v>158</v>
      </c>
      <c r="F126" s="16" t="s">
        <v>169</v>
      </c>
      <c r="G126" s="16"/>
      <c r="H126" s="17">
        <v>7.2679496999999996E-2</v>
      </c>
      <c r="I126" s="17">
        <v>1.4827573999999999</v>
      </c>
      <c r="J126" s="17">
        <v>0.45892390999999999</v>
      </c>
      <c r="K126" s="17">
        <v>1.9085101E-3</v>
      </c>
      <c r="L126" s="17">
        <v>5.1702066999999999E-3</v>
      </c>
      <c r="M126" s="17">
        <v>4.0030751999999996</v>
      </c>
      <c r="N126" s="48">
        <v>7.2442145000000003E-3</v>
      </c>
      <c r="O126" s="48">
        <v>2.8936503000000002E-4</v>
      </c>
      <c r="P126" s="48">
        <v>9.1450765E-3</v>
      </c>
      <c r="Q126" s="48">
        <v>22.381792999999998</v>
      </c>
      <c r="R126" s="48">
        <v>1.5095727000000001</v>
      </c>
      <c r="S126" s="50">
        <v>6.3376962999999994E-2</v>
      </c>
      <c r="T126" s="50">
        <v>0.45892390999999999</v>
      </c>
      <c r="U126" s="18">
        <v>1.1657199E-8</v>
      </c>
      <c r="V126" s="18">
        <v>6.5238685999999997E-3</v>
      </c>
      <c r="W126" s="18">
        <v>6.4671745000000004E-4</v>
      </c>
      <c r="X126" s="18">
        <v>1.2681986E-8</v>
      </c>
      <c r="Y126" s="18">
        <v>-2.1897661E-9</v>
      </c>
      <c r="Z126" s="18">
        <v>5.8989067E-10</v>
      </c>
      <c r="AA126" s="18">
        <v>1.9085101E-3</v>
      </c>
      <c r="AB126" s="18">
        <v>2.8936503000000002E-4</v>
      </c>
      <c r="AC126" s="18">
        <v>9.1450765E-3</v>
      </c>
      <c r="AD126" s="18">
        <v>7.2442145000000003E-3</v>
      </c>
      <c r="AE126" s="18">
        <v>5.9924058999999996</v>
      </c>
      <c r="AF126" s="18">
        <v>201.19494</v>
      </c>
      <c r="AG126" s="18">
        <v>3.2199872999999997E-2</v>
      </c>
      <c r="AH126" s="18">
        <v>1.3959694</v>
      </c>
      <c r="AI126" s="18">
        <v>1.1118662000000001E-6</v>
      </c>
      <c r="AJ126" s="18">
        <v>4.9200201E-5</v>
      </c>
      <c r="AK126" s="18">
        <v>0.22242754000000001</v>
      </c>
      <c r="AL126" s="18">
        <v>0.23644718000000001</v>
      </c>
    </row>
    <row r="127" spans="1:38" x14ac:dyDescent="0.3">
      <c r="A127" s="16" t="s">
        <v>424</v>
      </c>
      <c r="B127" s="16" t="s">
        <v>376</v>
      </c>
      <c r="C127" s="16" t="s">
        <v>425</v>
      </c>
      <c r="D127" s="16" t="s">
        <v>157</v>
      </c>
      <c r="E127" s="16" t="s">
        <v>158</v>
      </c>
      <c r="F127" s="16" t="s">
        <v>159</v>
      </c>
      <c r="G127" s="16" t="s">
        <v>169</v>
      </c>
      <c r="H127" s="17">
        <v>1.7211319999999999E-2</v>
      </c>
      <c r="I127" s="17">
        <v>7.1345394999999998</v>
      </c>
      <c r="J127" s="17">
        <v>1.8111870999999999</v>
      </c>
      <c r="K127" s="17">
        <v>7.0879966000000003E-3</v>
      </c>
      <c r="L127" s="17">
        <v>5.4911233999999998E-3</v>
      </c>
      <c r="M127" s="17">
        <v>7.6511894999999996E-2</v>
      </c>
      <c r="N127" s="48">
        <v>2.4299417E-2</v>
      </c>
      <c r="O127" s="48">
        <v>1.2466735E-4</v>
      </c>
      <c r="P127" s="48">
        <v>1.1037007999999999E-2</v>
      </c>
      <c r="Q127" s="48">
        <v>15.832644999999999</v>
      </c>
      <c r="R127" s="48">
        <v>15.179183999999999</v>
      </c>
      <c r="S127" s="50">
        <v>0.15631457000000001</v>
      </c>
      <c r="T127" s="50">
        <v>1.8111870999999999</v>
      </c>
      <c r="U127" s="18">
        <v>1.2411862E-8</v>
      </c>
      <c r="V127" s="18">
        <v>3.1252104000000003E-2</v>
      </c>
      <c r="W127" s="18">
        <v>6.2213811999999999E-3</v>
      </c>
      <c r="X127" s="18">
        <v>5.1989875000000001E-8</v>
      </c>
      <c r="Y127" s="18">
        <v>3.6617063E-8</v>
      </c>
      <c r="Z127" s="18">
        <v>1.5383270000000001E-9</v>
      </c>
      <c r="AA127" s="18">
        <v>7.0879966000000003E-3</v>
      </c>
      <c r="AB127" s="18">
        <v>1.2466735E-4</v>
      </c>
      <c r="AC127" s="18">
        <v>1.1037007999999999E-2</v>
      </c>
      <c r="AD127" s="18">
        <v>2.4299417E-2</v>
      </c>
      <c r="AE127" s="18">
        <v>104.016363</v>
      </c>
      <c r="AF127" s="18">
        <v>18.545877000000001</v>
      </c>
      <c r="AG127" s="18">
        <v>0.1177001</v>
      </c>
      <c r="AH127" s="18">
        <v>6.7039802000000002</v>
      </c>
      <c r="AI127" s="18">
        <v>4.0734420999999997E-6</v>
      </c>
      <c r="AJ127" s="18">
        <v>3.7257742000000002E-4</v>
      </c>
      <c r="AK127" s="18">
        <v>0.70426615000000004</v>
      </c>
      <c r="AL127" s="18">
        <v>1.1065483</v>
      </c>
    </row>
    <row r="128" spans="1:38" x14ac:dyDescent="0.3">
      <c r="A128" s="16" t="s">
        <v>426</v>
      </c>
      <c r="B128" s="16" t="s">
        <v>376</v>
      </c>
      <c r="C128" s="16" t="s">
        <v>427</v>
      </c>
      <c r="D128" s="16" t="s">
        <v>157</v>
      </c>
      <c r="E128" s="16" t="s">
        <v>158</v>
      </c>
      <c r="F128" s="16" t="s">
        <v>169</v>
      </c>
      <c r="G128" s="16" t="s">
        <v>169</v>
      </c>
      <c r="H128" s="17">
        <v>7.2688074000000005E-2</v>
      </c>
      <c r="I128" s="17">
        <v>3.0416390999999998</v>
      </c>
      <c r="J128" s="17">
        <v>0.53390649999999995</v>
      </c>
      <c r="K128" s="17">
        <v>2.1779162999999999E-3</v>
      </c>
      <c r="L128" s="17">
        <v>5.2279817000000003E-3</v>
      </c>
      <c r="M128" s="17">
        <v>4.0078062000000001</v>
      </c>
      <c r="N128" s="48">
        <v>8.3144085999999999E-3</v>
      </c>
      <c r="O128" s="48">
        <v>2.9624565E-4</v>
      </c>
      <c r="P128" s="48">
        <v>9.2470543999999995E-3</v>
      </c>
      <c r="Q128" s="48">
        <v>23.997178000000002</v>
      </c>
      <c r="R128" s="48">
        <v>3.1153724999999999</v>
      </c>
      <c r="S128" s="50">
        <v>7.0212291999999996E-2</v>
      </c>
      <c r="T128" s="50">
        <v>0.53390649999999995</v>
      </c>
      <c r="U128" s="18">
        <v>1.3880598E-8</v>
      </c>
      <c r="V128" s="18">
        <v>2.9425171999999999E-2</v>
      </c>
      <c r="W128" s="18">
        <v>1.0298769E-3</v>
      </c>
      <c r="X128" s="18">
        <v>1.7107108E-8</v>
      </c>
      <c r="Y128" s="18">
        <v>-1.5008655E-9</v>
      </c>
      <c r="Z128" s="18">
        <v>6.2660676000000001E-10</v>
      </c>
      <c r="AA128" s="18">
        <v>2.1779162999999999E-3</v>
      </c>
      <c r="AB128" s="18">
        <v>2.9624565E-4</v>
      </c>
      <c r="AC128" s="18">
        <v>9.2470543999999995E-3</v>
      </c>
      <c r="AD128" s="18">
        <v>8.3144085999999999E-3</v>
      </c>
      <c r="AE128" s="18">
        <v>6.3443727000000001</v>
      </c>
      <c r="AF128" s="18">
        <v>201.77714</v>
      </c>
      <c r="AG128" s="18">
        <v>3.7558843000000001E-2</v>
      </c>
      <c r="AH128" s="18">
        <v>2.8713334000000001</v>
      </c>
      <c r="AI128" s="18">
        <v>1.3721285999999999E-6</v>
      </c>
      <c r="AJ128" s="18">
        <v>8.8337238999999998E-5</v>
      </c>
      <c r="AK128" s="18">
        <v>0.29731236</v>
      </c>
      <c r="AL128" s="18">
        <v>0.23650579999999999</v>
      </c>
    </row>
    <row r="129" spans="1:38" x14ac:dyDescent="0.3">
      <c r="A129" s="16" t="s">
        <v>428</v>
      </c>
      <c r="B129" s="16" t="s">
        <v>376</v>
      </c>
      <c r="C129" s="16" t="s">
        <v>429</v>
      </c>
      <c r="D129" s="16" t="s">
        <v>157</v>
      </c>
      <c r="E129" s="16" t="s">
        <v>158</v>
      </c>
      <c r="F129" s="16" t="s">
        <v>159</v>
      </c>
      <c r="G129" s="16" t="s">
        <v>169</v>
      </c>
      <c r="H129" s="17">
        <v>1.7211409E-2</v>
      </c>
      <c r="I129" s="17">
        <v>7.1414444000000001</v>
      </c>
      <c r="J129" s="17">
        <v>1.8248316</v>
      </c>
      <c r="K129" s="17">
        <v>7.0938080999999997E-3</v>
      </c>
      <c r="L129" s="17">
        <v>5.4924926000000001E-3</v>
      </c>
      <c r="M129" s="17">
        <v>7.6411242000000004E-2</v>
      </c>
      <c r="N129" s="48">
        <v>2.4325956999999999E-2</v>
      </c>
      <c r="O129" s="48">
        <v>1.2490223000000001E-4</v>
      </c>
      <c r="P129" s="48">
        <v>1.1038865E-2</v>
      </c>
      <c r="Q129" s="48">
        <v>15.825509</v>
      </c>
      <c r="R129" s="48">
        <v>15.172891999999999</v>
      </c>
      <c r="S129" s="50">
        <v>0.15660373</v>
      </c>
      <c r="T129" s="50">
        <v>1.8248316</v>
      </c>
      <c r="U129" s="18">
        <v>1.3015683E-8</v>
      </c>
      <c r="V129" s="18">
        <v>2.0946609000000001E-2</v>
      </c>
      <c r="W129" s="18">
        <v>6.2426909999999999E-3</v>
      </c>
      <c r="X129" s="18">
        <v>5.1972386000000001E-8</v>
      </c>
      <c r="Y129" s="18">
        <v>3.6628058999999998E-8</v>
      </c>
      <c r="Z129" s="18">
        <v>1.5408918E-9</v>
      </c>
      <c r="AA129" s="18">
        <v>7.0938080999999997E-3</v>
      </c>
      <c r="AB129" s="18">
        <v>1.2490223000000001E-4</v>
      </c>
      <c r="AC129" s="18">
        <v>1.1038865E-2</v>
      </c>
      <c r="AD129" s="18">
        <v>2.4325956999999999E-2</v>
      </c>
      <c r="AE129" s="18">
        <v>104.020312</v>
      </c>
      <c r="AF129" s="18">
        <v>18.544145</v>
      </c>
      <c r="AG129" s="18">
        <v>0.11754236999999999</v>
      </c>
      <c r="AH129" s="18">
        <v>6.6896544000000002</v>
      </c>
      <c r="AI129" s="18">
        <v>4.0756963000000003E-6</v>
      </c>
      <c r="AJ129" s="18">
        <v>3.6993907E-4</v>
      </c>
      <c r="AK129" s="18">
        <v>0.71791192999999998</v>
      </c>
      <c r="AL129" s="18">
        <v>1.1065497</v>
      </c>
    </row>
    <row r="130" spans="1:38" x14ac:dyDescent="0.3">
      <c r="A130" s="16" t="s">
        <v>430</v>
      </c>
      <c r="B130" s="16" t="s">
        <v>376</v>
      </c>
      <c r="C130" s="16" t="s">
        <v>431</v>
      </c>
      <c r="D130" s="16" t="s">
        <v>331</v>
      </c>
      <c r="E130" s="16" t="s">
        <v>158</v>
      </c>
      <c r="F130" s="16" t="s">
        <v>159</v>
      </c>
      <c r="G130" s="16"/>
      <c r="H130" s="17">
        <v>1.7211048999999999E-2</v>
      </c>
      <c r="I130" s="17">
        <v>6.3300546999999998</v>
      </c>
      <c r="J130" s="17">
        <v>1.7833869</v>
      </c>
      <c r="K130" s="17">
        <v>7.0444015000000002E-3</v>
      </c>
      <c r="L130" s="17">
        <v>5.4808312999999999E-3</v>
      </c>
      <c r="M130" s="17">
        <v>7.5900124999999999E-2</v>
      </c>
      <c r="N130" s="48">
        <v>2.4155274000000001E-2</v>
      </c>
      <c r="O130" s="48">
        <v>1.2312870000000001E-4</v>
      </c>
      <c r="P130" s="48">
        <v>1.1022495E-2</v>
      </c>
      <c r="Q130" s="48">
        <v>14.995971000000001</v>
      </c>
      <c r="R130" s="48">
        <v>14.345371</v>
      </c>
      <c r="S130" s="50">
        <v>0.15392174</v>
      </c>
      <c r="T130" s="50">
        <v>1.7833869</v>
      </c>
      <c r="U130" s="18">
        <v>1.1267087999999999E-8</v>
      </c>
      <c r="V130" s="18">
        <v>1.2430472999999999E-2</v>
      </c>
      <c r="W130" s="18">
        <v>6.1533902999999996E-3</v>
      </c>
      <c r="X130" s="18">
        <v>5.1434625999999997E-8</v>
      </c>
      <c r="Y130" s="18">
        <v>3.6502970000000003E-8</v>
      </c>
      <c r="Z130" s="18">
        <v>1.5299211E-9</v>
      </c>
      <c r="AA130" s="18">
        <v>7.0444015000000002E-3</v>
      </c>
      <c r="AB130" s="18">
        <v>1.2312870000000001E-4</v>
      </c>
      <c r="AC130" s="18">
        <v>1.1022495E-2</v>
      </c>
      <c r="AD130" s="18">
        <v>2.4155274000000001E-2</v>
      </c>
      <c r="AE130" s="18">
        <v>103.965633</v>
      </c>
      <c r="AF130" s="18">
        <v>18.493841</v>
      </c>
      <c r="AG130" s="18">
        <v>0.11614069</v>
      </c>
      <c r="AH130" s="18">
        <v>5.9392557999999998</v>
      </c>
      <c r="AI130" s="18">
        <v>4.0205084999999998E-6</v>
      </c>
      <c r="AJ130" s="18">
        <v>3.5752382999999999E-4</v>
      </c>
      <c r="AK130" s="18">
        <v>0.67648737999999997</v>
      </c>
      <c r="AL130" s="18">
        <v>1.1065419999999999</v>
      </c>
    </row>
    <row r="131" spans="1:38" x14ac:dyDescent="0.3">
      <c r="A131" s="16" t="s">
        <v>432</v>
      </c>
      <c r="B131" s="16" t="s">
        <v>376</v>
      </c>
      <c r="C131" s="16" t="s">
        <v>67</v>
      </c>
      <c r="D131" s="16" t="s">
        <v>331</v>
      </c>
      <c r="E131" s="16" t="s">
        <v>278</v>
      </c>
      <c r="F131" s="16" t="s">
        <v>159</v>
      </c>
      <c r="G131" s="16"/>
      <c r="H131" s="17">
        <v>1.6583695999999998E-2</v>
      </c>
      <c r="I131" s="17">
        <v>6.3460519</v>
      </c>
      <c r="J131" s="17">
        <v>0.97322540999999996</v>
      </c>
      <c r="K131" s="17">
        <v>6.0611757E-3</v>
      </c>
      <c r="L131" s="17">
        <v>5.0362115999999998E-3</v>
      </c>
      <c r="M131" s="17">
        <v>7.6878360000000007E-2</v>
      </c>
      <c r="N131" s="48">
        <v>2.0380328999999999E-2</v>
      </c>
      <c r="O131" s="48">
        <v>1.4847737999999999E-4</v>
      </c>
      <c r="P131" s="48">
        <v>1.0022547E-2</v>
      </c>
      <c r="Q131" s="48">
        <v>7.2153802999999996</v>
      </c>
      <c r="R131" s="48">
        <v>6.6128618000000001</v>
      </c>
      <c r="S131" s="50">
        <v>0.11022923</v>
      </c>
      <c r="T131" s="50">
        <v>0.97322540999999996</v>
      </c>
      <c r="U131" s="18">
        <v>1.2307203000000001E-8</v>
      </c>
      <c r="V131" s="18">
        <v>1.3199616000000001E-2</v>
      </c>
      <c r="W131" s="18">
        <v>4.6354533E-3</v>
      </c>
      <c r="X131" s="18">
        <v>3.9910501000000002E-8</v>
      </c>
      <c r="Y131" s="18">
        <v>2.3705227999999999E-8</v>
      </c>
      <c r="Z131" s="18">
        <v>3.2555266999999998E-10</v>
      </c>
      <c r="AA131" s="18">
        <v>6.0611757E-3</v>
      </c>
      <c r="AB131" s="18">
        <v>1.4847737999999999E-4</v>
      </c>
      <c r="AC131" s="18">
        <v>1.0022547E-2</v>
      </c>
      <c r="AD131" s="18">
        <v>2.0380328999999999E-2</v>
      </c>
      <c r="AE131" s="18">
        <v>72.965728999999996</v>
      </c>
      <c r="AF131" s="18">
        <v>7.0448931000000004</v>
      </c>
      <c r="AG131" s="18">
        <v>0.11784574</v>
      </c>
      <c r="AH131" s="18">
        <v>5.9537848999999996</v>
      </c>
      <c r="AI131" s="18">
        <v>4.2286467000000001E-6</v>
      </c>
      <c r="AJ131" s="18">
        <v>3.6628493E-4</v>
      </c>
      <c r="AK131" s="18">
        <v>0.65792702999999997</v>
      </c>
      <c r="AL131" s="18">
        <v>0.31493209999999999</v>
      </c>
    </row>
    <row r="132" spans="1:38" x14ac:dyDescent="0.3">
      <c r="A132" s="16" t="s">
        <v>433</v>
      </c>
      <c r="B132" s="16" t="s">
        <v>376</v>
      </c>
      <c r="C132" s="16" t="s">
        <v>74</v>
      </c>
      <c r="D132" s="16" t="s">
        <v>331</v>
      </c>
      <c r="E132" s="16" t="s">
        <v>278</v>
      </c>
      <c r="F132" s="16" t="s">
        <v>159</v>
      </c>
      <c r="G132" s="51"/>
      <c r="H132" s="17">
        <v>1.6677799E-2</v>
      </c>
      <c r="I132" s="17">
        <v>6.3436523999999999</v>
      </c>
      <c r="J132" s="66">
        <v>1.0947496000000001</v>
      </c>
      <c r="K132" s="17">
        <v>6.2086596000000003E-3</v>
      </c>
      <c r="L132" s="17">
        <v>5.1029046000000003E-3</v>
      </c>
      <c r="M132" s="17">
        <v>7.6731623999999998E-2</v>
      </c>
      <c r="N132" s="48">
        <v>2.0946570000000001E-2</v>
      </c>
      <c r="O132" s="48">
        <v>1.4467508000000001E-4</v>
      </c>
      <c r="P132" s="48">
        <v>1.0172539E-2</v>
      </c>
      <c r="Q132" s="48">
        <v>8.3824690000000004</v>
      </c>
      <c r="R132" s="48">
        <v>7.7727382</v>
      </c>
      <c r="S132" s="50">
        <v>0.11678311000000001</v>
      </c>
      <c r="T132" s="50">
        <v>1.0947496000000001</v>
      </c>
      <c r="U132" s="18">
        <v>1.2151185E-8</v>
      </c>
      <c r="V132" s="18">
        <v>1.3084245E-2</v>
      </c>
      <c r="W132" s="18">
        <v>4.8631439000000002E-3</v>
      </c>
      <c r="X132" s="18">
        <v>4.1639119000000001E-8</v>
      </c>
      <c r="Y132" s="18">
        <v>2.5624890000000001E-8</v>
      </c>
      <c r="Z132" s="18">
        <v>5.0620793999999998E-10</v>
      </c>
      <c r="AA132" s="18">
        <v>6.2086596000000003E-3</v>
      </c>
      <c r="AB132" s="18">
        <v>1.4467508000000001E-4</v>
      </c>
      <c r="AC132" s="18">
        <v>1.0172539E-2</v>
      </c>
      <c r="AD132" s="18">
        <v>2.0946570000000001E-2</v>
      </c>
      <c r="AE132" s="18">
        <v>77.615714999999994</v>
      </c>
      <c r="AF132" s="18">
        <v>8.7622351999999992</v>
      </c>
      <c r="AG132" s="18">
        <v>0.11758998</v>
      </c>
      <c r="AH132" s="18">
        <v>5.9516055999999997</v>
      </c>
      <c r="AI132" s="18">
        <v>4.1974260000000001E-6</v>
      </c>
      <c r="AJ132" s="18">
        <v>3.6497076E-4</v>
      </c>
      <c r="AK132" s="18">
        <v>0.66071108999999995</v>
      </c>
      <c r="AL132" s="18">
        <v>0.43367358</v>
      </c>
    </row>
    <row r="133" spans="1:38" x14ac:dyDescent="0.3">
      <c r="A133" s="16" t="s">
        <v>434</v>
      </c>
      <c r="B133" s="16" t="s">
        <v>376</v>
      </c>
      <c r="C133" s="16" t="s">
        <v>75</v>
      </c>
      <c r="D133" s="16" t="s">
        <v>331</v>
      </c>
      <c r="E133" s="16" t="s">
        <v>278</v>
      </c>
      <c r="F133" s="16" t="s">
        <v>159</v>
      </c>
      <c r="G133" s="51"/>
      <c r="H133" s="17">
        <v>1.7085578000000001E-2</v>
      </c>
      <c r="I133" s="17">
        <v>6.3332541999999998</v>
      </c>
      <c r="J133" s="66">
        <v>1.6213546000000001</v>
      </c>
      <c r="K133" s="17">
        <v>6.8477564000000001E-3</v>
      </c>
      <c r="L133" s="17">
        <v>5.3919073999999997E-3</v>
      </c>
      <c r="M133" s="17">
        <v>7.6095772000000006E-2</v>
      </c>
      <c r="N133" s="48">
        <v>2.3400285E-2</v>
      </c>
      <c r="O133" s="48">
        <v>1.2819844E-4</v>
      </c>
      <c r="P133" s="48">
        <v>1.0822505E-2</v>
      </c>
      <c r="Q133" s="48">
        <v>13.439852999999999</v>
      </c>
      <c r="R133" s="48">
        <v>12.798869</v>
      </c>
      <c r="S133" s="50">
        <v>0.14518323999999999</v>
      </c>
      <c r="T133" s="50">
        <v>1.6213546000000001</v>
      </c>
      <c r="U133" s="18">
        <v>1.1475111000000001E-8</v>
      </c>
      <c r="V133" s="18">
        <v>1.2584302E-2</v>
      </c>
      <c r="W133" s="18">
        <v>5.8498029000000002E-3</v>
      </c>
      <c r="X133" s="18">
        <v>4.9129801000000003E-8</v>
      </c>
      <c r="Y133" s="18">
        <v>3.3943421999999997E-8</v>
      </c>
      <c r="Z133" s="18">
        <v>1.2890474E-9</v>
      </c>
      <c r="AA133" s="18">
        <v>6.8477564000000001E-3</v>
      </c>
      <c r="AB133" s="18">
        <v>1.2819844E-4</v>
      </c>
      <c r="AC133" s="18">
        <v>1.0822505E-2</v>
      </c>
      <c r="AD133" s="18">
        <v>2.3400285E-2</v>
      </c>
      <c r="AE133" s="18">
        <v>97.765651999999989</v>
      </c>
      <c r="AF133" s="18">
        <v>16.204051</v>
      </c>
      <c r="AG133" s="18">
        <v>0.11648169999999999</v>
      </c>
      <c r="AH133" s="18">
        <v>5.9421616000000004</v>
      </c>
      <c r="AI133" s="18">
        <v>4.0621360999999997E-6</v>
      </c>
      <c r="AJ133" s="18">
        <v>3.5927605000000002E-4</v>
      </c>
      <c r="AK133" s="18">
        <v>0.67277531000000002</v>
      </c>
      <c r="AL133" s="18">
        <v>0.94821999999999995</v>
      </c>
    </row>
    <row r="134" spans="1:38" x14ac:dyDescent="0.3">
      <c r="A134" s="16" t="s">
        <v>435</v>
      </c>
      <c r="B134" s="16" t="s">
        <v>376</v>
      </c>
      <c r="C134" s="16" t="s">
        <v>436</v>
      </c>
      <c r="D134" s="16" t="s">
        <v>275</v>
      </c>
      <c r="E134" s="16" t="s">
        <v>158</v>
      </c>
      <c r="F134" s="16" t="s">
        <v>169</v>
      </c>
      <c r="G134" s="16"/>
      <c r="H134" s="17">
        <v>7.2687069000000007E-2</v>
      </c>
      <c r="I134" s="17">
        <v>1.7251810999999999</v>
      </c>
      <c r="J134" s="17">
        <v>0.47274393999999997</v>
      </c>
      <c r="K134" s="17">
        <v>1.9591849E-3</v>
      </c>
      <c r="L134" s="17">
        <v>5.1806728000000002E-3</v>
      </c>
      <c r="M134" s="17">
        <v>4.0046733000000003</v>
      </c>
      <c r="N134" s="48">
        <v>7.4368285999999997E-3</v>
      </c>
      <c r="O134" s="48">
        <v>2.9051825E-4</v>
      </c>
      <c r="P134" s="48">
        <v>9.1640440999999993E-3</v>
      </c>
      <c r="Q134" s="48">
        <v>22.633524999999999</v>
      </c>
      <c r="R134" s="48">
        <v>1.7579111000000001</v>
      </c>
      <c r="S134" s="50">
        <v>6.4629744000000003E-2</v>
      </c>
      <c r="T134" s="50">
        <v>0.47274393999999997</v>
      </c>
      <c r="U134" s="18">
        <v>1.2036964999999999E-8</v>
      </c>
      <c r="V134" s="18">
        <v>8.9740889999999993E-3</v>
      </c>
      <c r="W134" s="18">
        <v>7.1620524000000005E-4</v>
      </c>
      <c r="X134" s="18">
        <v>1.3369371E-8</v>
      </c>
      <c r="Y134" s="18">
        <v>-1.9748102999999998E-9</v>
      </c>
      <c r="Z134" s="18">
        <v>5.9676427000000001E-10</v>
      </c>
      <c r="AA134" s="18">
        <v>1.9591849E-3</v>
      </c>
      <c r="AB134" s="18">
        <v>2.9051825E-4</v>
      </c>
      <c r="AC134" s="18">
        <v>9.1640440999999993E-3</v>
      </c>
      <c r="AD134" s="18">
        <v>7.4368285999999997E-3</v>
      </c>
      <c r="AE134" s="18">
        <v>6.0627321999999992</v>
      </c>
      <c r="AF134" s="18">
        <v>201.37478999999999</v>
      </c>
      <c r="AG134" s="18">
        <v>3.3492135999999999E-2</v>
      </c>
      <c r="AH134" s="18">
        <v>1.624538</v>
      </c>
      <c r="AI134" s="18">
        <v>1.2170236E-6</v>
      </c>
      <c r="AJ134" s="18">
        <v>5.4999498000000002E-5</v>
      </c>
      <c r="AK134" s="18">
        <v>0.23621181999999999</v>
      </c>
      <c r="AL134" s="18">
        <v>0.23647712000000001</v>
      </c>
    </row>
    <row r="135" spans="1:38" x14ac:dyDescent="0.3">
      <c r="A135" s="16" t="s">
        <v>437</v>
      </c>
      <c r="B135" s="16" t="s">
        <v>376</v>
      </c>
      <c r="C135" s="16" t="s">
        <v>438</v>
      </c>
      <c r="D135" s="16" t="s">
        <v>331</v>
      </c>
      <c r="E135" s="16" t="s">
        <v>158</v>
      </c>
      <c r="F135" s="16" t="s">
        <v>332</v>
      </c>
      <c r="G135" s="16"/>
      <c r="H135" s="17">
        <v>3.4131449000000002E-3</v>
      </c>
      <c r="I135" s="17">
        <v>5.3931209000000004</v>
      </c>
      <c r="J135" s="17">
        <v>0.62487848999999995</v>
      </c>
      <c r="K135" s="17">
        <v>4.6813460999999999E-3</v>
      </c>
      <c r="L135" s="17">
        <v>1.0967425999999999E-3</v>
      </c>
      <c r="M135" s="17">
        <v>3.3027356999999999</v>
      </c>
      <c r="N135" s="48">
        <v>1.7467427000000001E-2</v>
      </c>
      <c r="O135" s="48">
        <v>8.3722972000000001E-5</v>
      </c>
      <c r="P135" s="48">
        <v>1.6793188E-3</v>
      </c>
      <c r="Q135" s="48">
        <v>26.167677000000001</v>
      </c>
      <c r="R135" s="48">
        <v>5.5067947999999998</v>
      </c>
      <c r="S135" s="50">
        <v>7.4983810999999997E-2</v>
      </c>
      <c r="T135" s="50">
        <v>0.62487848999999995</v>
      </c>
      <c r="U135" s="18">
        <v>5.8225428000000001E-9</v>
      </c>
      <c r="V135" s="18">
        <v>1.3284026000000001E-2</v>
      </c>
      <c r="W135" s="18">
        <v>4.6291633999999996E-3</v>
      </c>
      <c r="X135" s="18">
        <v>2.8654969000000001E-8</v>
      </c>
      <c r="Y135" s="18">
        <v>4.8434011999999996E-9</v>
      </c>
      <c r="Z135" s="18">
        <v>2.6305838999999998E-10</v>
      </c>
      <c r="AA135" s="18">
        <v>4.6813460999999999E-3</v>
      </c>
      <c r="AB135" s="18">
        <v>8.3722972000000001E-5</v>
      </c>
      <c r="AC135" s="18">
        <v>1.6793188E-3</v>
      </c>
      <c r="AD135" s="18">
        <v>1.7467427000000001E-2</v>
      </c>
      <c r="AE135" s="18">
        <v>12.4707288</v>
      </c>
      <c r="AF135" s="18">
        <v>184.72513000000001</v>
      </c>
      <c r="AG135" s="18">
        <v>0.30766216000000002</v>
      </c>
      <c r="AH135" s="18">
        <v>5.0616858999999996</v>
      </c>
      <c r="AI135" s="18">
        <v>2.4256204999999999E-6</v>
      </c>
      <c r="AJ135" s="18">
        <v>2.4156707999999999E-4</v>
      </c>
      <c r="AK135" s="18">
        <v>0.61298341999999995</v>
      </c>
      <c r="AL135" s="18">
        <v>1.1653503000000001E-2</v>
      </c>
    </row>
    <row r="136" spans="1:38" x14ac:dyDescent="0.3">
      <c r="A136" s="16" t="s">
        <v>439</v>
      </c>
      <c r="B136" s="16" t="s">
        <v>376</v>
      </c>
      <c r="C136" s="16" t="s">
        <v>440</v>
      </c>
      <c r="D136" s="16" t="s">
        <v>157</v>
      </c>
      <c r="E136" s="16" t="s">
        <v>158</v>
      </c>
      <c r="F136" s="16" t="s">
        <v>169</v>
      </c>
      <c r="G136" s="16" t="s">
        <v>169</v>
      </c>
      <c r="H136" s="17">
        <v>0.38939995999999999</v>
      </c>
      <c r="I136" s="17">
        <v>13.494187</v>
      </c>
      <c r="J136" s="17">
        <v>2.1231661000000002</v>
      </c>
      <c r="K136" s="17">
        <v>3.2229301000000002E-2</v>
      </c>
      <c r="L136" s="17">
        <v>1.9036346999999999E-2</v>
      </c>
      <c r="M136" s="17">
        <v>10.301625</v>
      </c>
      <c r="N136" s="48">
        <v>0.14020421999999999</v>
      </c>
      <c r="O136" s="48">
        <v>9.0229513999999999E-4</v>
      </c>
      <c r="P136" s="48">
        <v>2.9300786999999998E-2</v>
      </c>
      <c r="Q136" s="48">
        <v>60.099446</v>
      </c>
      <c r="R136" s="48">
        <v>13.840431000000001</v>
      </c>
      <c r="S136" s="50">
        <v>0.32336643999999998</v>
      </c>
      <c r="T136" s="50">
        <v>2.1231661000000002</v>
      </c>
      <c r="U136" s="18">
        <v>2.7978200999999999E-8</v>
      </c>
      <c r="V136" s="18">
        <v>0.12237133</v>
      </c>
      <c r="W136" s="18">
        <v>5.5784082E-3</v>
      </c>
      <c r="X136" s="18">
        <v>2.0840094999999999E-7</v>
      </c>
      <c r="Y136" s="18">
        <v>2.9340286999999999E-8</v>
      </c>
      <c r="Z136" s="18">
        <v>5.8469955999999996E-9</v>
      </c>
      <c r="AA136" s="18">
        <v>3.2229301000000002E-2</v>
      </c>
      <c r="AB136" s="18">
        <v>9.0229513999999999E-4</v>
      </c>
      <c r="AC136" s="18">
        <v>2.9300786999999998E-2</v>
      </c>
      <c r="AD136" s="18">
        <v>0.14020421999999999</v>
      </c>
      <c r="AE136" s="18">
        <v>27.138001800000001</v>
      </c>
      <c r="AF136" s="18">
        <v>518.43681000000004</v>
      </c>
      <c r="AG136" s="18">
        <v>0.46763546</v>
      </c>
      <c r="AH136" s="18">
        <v>12.627292000000001</v>
      </c>
      <c r="AI136" s="18">
        <v>7.4539557999999999E-6</v>
      </c>
      <c r="AJ136" s="18">
        <v>4.4953008000000002E-4</v>
      </c>
      <c r="AK136" s="18">
        <v>1.5149347</v>
      </c>
      <c r="AL136" s="18">
        <v>0.60778180000000004</v>
      </c>
    </row>
    <row r="137" spans="1:38" x14ac:dyDescent="0.3">
      <c r="A137" s="16" t="s">
        <v>441</v>
      </c>
      <c r="B137" s="16" t="s">
        <v>376</v>
      </c>
      <c r="C137" s="16" t="s">
        <v>442</v>
      </c>
      <c r="D137" s="16" t="s">
        <v>253</v>
      </c>
      <c r="E137" s="16" t="s">
        <v>158</v>
      </c>
      <c r="F137" s="16" t="s">
        <v>169</v>
      </c>
      <c r="G137" s="16"/>
      <c r="H137" s="17">
        <v>0.17002001</v>
      </c>
      <c r="I137" s="17">
        <v>2.5830324999999998</v>
      </c>
      <c r="J137" s="17">
        <v>0.67834927</v>
      </c>
      <c r="K137" s="17">
        <v>7.9379393000000003E-3</v>
      </c>
      <c r="L137" s="17">
        <v>8.6953576000000001E-3</v>
      </c>
      <c r="M137" s="17">
        <v>5.4735126999999997</v>
      </c>
      <c r="N137" s="48">
        <v>3.4579530999999997E-2</v>
      </c>
      <c r="O137" s="48">
        <v>3.6682149999999998E-4</v>
      </c>
      <c r="P137" s="48">
        <v>1.5182114E-2</v>
      </c>
      <c r="Q137" s="48">
        <v>19.060251000000001</v>
      </c>
      <c r="R137" s="48">
        <v>2.6372423</v>
      </c>
      <c r="S137" s="50">
        <v>0.11459354000000001</v>
      </c>
      <c r="T137" s="50">
        <v>0.67834927</v>
      </c>
      <c r="U137" s="18">
        <v>6.3061701E-9</v>
      </c>
      <c r="V137" s="18">
        <v>1.3019213E-2</v>
      </c>
      <c r="W137" s="18">
        <v>9.4562895000000001E-4</v>
      </c>
      <c r="X137" s="18">
        <v>5.8297793999999998E-8</v>
      </c>
      <c r="Y137" s="18">
        <v>1.1303771E-8</v>
      </c>
      <c r="Z137" s="18">
        <v>2.4353416000000001E-9</v>
      </c>
      <c r="AA137" s="18">
        <v>7.9379393000000003E-3</v>
      </c>
      <c r="AB137" s="18">
        <v>3.6682149999999998E-4</v>
      </c>
      <c r="AC137" s="18">
        <v>1.5182114E-2</v>
      </c>
      <c r="AD137" s="18">
        <v>3.4579530999999997E-2</v>
      </c>
      <c r="AE137" s="18">
        <v>7.6758898000000002</v>
      </c>
      <c r="AF137" s="18">
        <v>275.85437000000002</v>
      </c>
      <c r="AG137" s="18">
        <v>8.5592753999999993E-2</v>
      </c>
      <c r="AH137" s="18">
        <v>2.4335857000000001</v>
      </c>
      <c r="AI137" s="18">
        <v>2.0566892999999999E-6</v>
      </c>
      <c r="AJ137" s="18">
        <v>1.2035763E-2</v>
      </c>
      <c r="AK137" s="18">
        <v>0.34317790999999997</v>
      </c>
      <c r="AL137" s="18">
        <v>0.32313560000000002</v>
      </c>
    </row>
    <row r="138" spans="1:38" x14ac:dyDescent="0.3">
      <c r="A138" s="16" t="s">
        <v>443</v>
      </c>
      <c r="B138" s="16" t="s">
        <v>376</v>
      </c>
      <c r="C138" s="16" t="s">
        <v>444</v>
      </c>
      <c r="D138" s="16" t="s">
        <v>275</v>
      </c>
      <c r="E138" s="16" t="s">
        <v>158</v>
      </c>
      <c r="F138" s="16" t="s">
        <v>169</v>
      </c>
      <c r="G138" s="16"/>
      <c r="H138" s="17">
        <v>0.17002030000000001</v>
      </c>
      <c r="I138" s="17">
        <v>2.7780746000000001</v>
      </c>
      <c r="J138" s="17">
        <v>0.68880178999999997</v>
      </c>
      <c r="K138" s="17">
        <v>7.9859748999999997E-3</v>
      </c>
      <c r="L138" s="17">
        <v>8.7046924999999997E-3</v>
      </c>
      <c r="M138" s="17">
        <v>5.4747000999999997</v>
      </c>
      <c r="N138" s="48">
        <v>3.4762815000000002E-2</v>
      </c>
      <c r="O138" s="48">
        <v>3.6784433000000002E-4</v>
      </c>
      <c r="P138" s="48">
        <v>1.519938E-2</v>
      </c>
      <c r="Q138" s="48">
        <v>19.262540999999999</v>
      </c>
      <c r="R138" s="48">
        <v>2.8382757000000001</v>
      </c>
      <c r="S138" s="50">
        <v>0.11567548</v>
      </c>
      <c r="T138" s="50">
        <v>0.68880178999999997</v>
      </c>
      <c r="U138" s="18">
        <v>6.5389661999999998E-9</v>
      </c>
      <c r="V138" s="18">
        <v>1.5688831E-2</v>
      </c>
      <c r="W138" s="18">
        <v>1.0093664E-3</v>
      </c>
      <c r="X138" s="18">
        <v>5.8970898999999997E-8</v>
      </c>
      <c r="Y138" s="18">
        <v>1.1514313E-8</v>
      </c>
      <c r="Z138" s="18">
        <v>2.4414283999999998E-9</v>
      </c>
      <c r="AA138" s="18">
        <v>7.9859748999999997E-3</v>
      </c>
      <c r="AB138" s="18">
        <v>3.6784433000000002E-4</v>
      </c>
      <c r="AC138" s="18">
        <v>1.519938E-2</v>
      </c>
      <c r="AD138" s="18">
        <v>3.4762815000000002E-2</v>
      </c>
      <c r="AE138" s="18">
        <v>7.7434596000000004</v>
      </c>
      <c r="AF138" s="18">
        <v>276.01325000000003</v>
      </c>
      <c r="AG138" s="18">
        <v>8.6822371999999995E-2</v>
      </c>
      <c r="AH138" s="18">
        <v>2.6198568999999998</v>
      </c>
      <c r="AI138" s="18">
        <v>2.1605173999999999E-6</v>
      </c>
      <c r="AJ138" s="18">
        <v>1.2041055E-2</v>
      </c>
      <c r="AK138" s="18">
        <v>0.35361932000000001</v>
      </c>
      <c r="AL138" s="18">
        <v>0.32314142000000001</v>
      </c>
    </row>
    <row r="139" spans="1:38" x14ac:dyDescent="0.3">
      <c r="A139" s="16" t="s">
        <v>445</v>
      </c>
      <c r="B139" s="16" t="s">
        <v>376</v>
      </c>
      <c r="C139" s="16" t="s">
        <v>446</v>
      </c>
      <c r="D139" s="16" t="s">
        <v>253</v>
      </c>
      <c r="E139" s="16" t="s">
        <v>158</v>
      </c>
      <c r="F139" s="16" t="s">
        <v>169</v>
      </c>
      <c r="G139" s="16"/>
      <c r="H139" s="17">
        <v>5.5261562E-2</v>
      </c>
      <c r="I139" s="17">
        <v>1.9772270999999999</v>
      </c>
      <c r="J139" s="17">
        <v>0.34364660000000002</v>
      </c>
      <c r="K139" s="17">
        <v>1.3890059000000001E-3</v>
      </c>
      <c r="L139" s="17">
        <v>4.1562148000000004E-3</v>
      </c>
      <c r="M139" s="17">
        <v>2.4164222</v>
      </c>
      <c r="N139" s="48">
        <v>4.9213169000000001E-3</v>
      </c>
      <c r="O139" s="48">
        <v>1.6875603000000001E-4</v>
      </c>
      <c r="P139" s="48">
        <v>7.8756912999999994E-3</v>
      </c>
      <c r="Q139" s="48">
        <v>18.745266999999998</v>
      </c>
      <c r="R139" s="48">
        <v>2.0259434000000001</v>
      </c>
      <c r="S139" s="50">
        <v>5.5068143999999999E-2</v>
      </c>
      <c r="T139" s="50">
        <v>0.34364660000000002</v>
      </c>
      <c r="U139" s="18">
        <v>2.0308175999999999E-8</v>
      </c>
      <c r="V139" s="18">
        <v>1.8245395000000001E-2</v>
      </c>
      <c r="W139" s="18">
        <v>6.0326206E-4</v>
      </c>
      <c r="X139" s="18">
        <v>9.6391975999999996E-9</v>
      </c>
      <c r="Y139" s="18">
        <v>5.6305243999999999E-9</v>
      </c>
      <c r="Z139" s="18">
        <v>8.8088742999999997E-10</v>
      </c>
      <c r="AA139" s="18">
        <v>1.3890059000000001E-3</v>
      </c>
      <c r="AB139" s="18">
        <v>1.6875603000000001E-4</v>
      </c>
      <c r="AC139" s="18">
        <v>7.8756912999999994E-3</v>
      </c>
      <c r="AD139" s="18">
        <v>4.9213169000000001E-3</v>
      </c>
      <c r="AE139" s="18">
        <v>19.834745499999997</v>
      </c>
      <c r="AF139" s="18">
        <v>121.51531</v>
      </c>
      <c r="AG139" s="18">
        <v>0.17259938</v>
      </c>
      <c r="AH139" s="18">
        <v>1.8749027</v>
      </c>
      <c r="AI139" s="18">
        <v>1.3293865000000001E-6</v>
      </c>
      <c r="AJ139" s="18">
        <v>6.0070627000000001E-5</v>
      </c>
      <c r="AK139" s="18">
        <v>0.20093090999999999</v>
      </c>
      <c r="AL139" s="18">
        <v>0.14265562000000001</v>
      </c>
    </row>
    <row r="140" spans="1:38" x14ac:dyDescent="0.3">
      <c r="A140" s="16" t="s">
        <v>447</v>
      </c>
      <c r="B140" s="16" t="s">
        <v>376</v>
      </c>
      <c r="C140" s="16" t="s">
        <v>448</v>
      </c>
      <c r="D140" s="16" t="s">
        <v>275</v>
      </c>
      <c r="E140" s="16" t="s">
        <v>158</v>
      </c>
      <c r="F140" s="16" t="s">
        <v>169</v>
      </c>
      <c r="G140" s="16"/>
      <c r="H140" s="17">
        <v>5.5261838000000001E-2</v>
      </c>
      <c r="I140" s="17">
        <v>2.1587529000000001</v>
      </c>
      <c r="J140" s="17">
        <v>0.35400039999999999</v>
      </c>
      <c r="K140" s="17">
        <v>1.4363526000000001E-3</v>
      </c>
      <c r="L140" s="17">
        <v>4.1653656000000001E-3</v>
      </c>
      <c r="M140" s="17">
        <v>2.4175979000000001</v>
      </c>
      <c r="N140" s="48">
        <v>5.1035087000000003E-3</v>
      </c>
      <c r="O140" s="48">
        <v>1.6973754E-4</v>
      </c>
      <c r="P140" s="48">
        <v>7.8928238000000005E-3</v>
      </c>
      <c r="Q140" s="48">
        <v>18.932905000000002</v>
      </c>
      <c r="R140" s="48">
        <v>2.2124006000000001</v>
      </c>
      <c r="S140" s="50">
        <v>5.6112642999999997E-2</v>
      </c>
      <c r="T140" s="50">
        <v>0.35400039999999999</v>
      </c>
      <c r="U140" s="18">
        <v>2.0536895E-8</v>
      </c>
      <c r="V140" s="18">
        <v>2.0310620000000001E-2</v>
      </c>
      <c r="W140" s="18">
        <v>6.6662798000000003E-4</v>
      </c>
      <c r="X140" s="18">
        <v>1.0305555E-8</v>
      </c>
      <c r="Y140" s="18">
        <v>5.8359630999999999E-9</v>
      </c>
      <c r="Z140" s="18">
        <v>8.8685639999999997E-10</v>
      </c>
      <c r="AA140" s="18">
        <v>1.4363526000000001E-3</v>
      </c>
      <c r="AB140" s="18">
        <v>1.6973754E-4</v>
      </c>
      <c r="AC140" s="18">
        <v>7.8928238000000005E-3</v>
      </c>
      <c r="AD140" s="18">
        <v>5.1035087000000003E-3</v>
      </c>
      <c r="AE140" s="18">
        <v>19.901495799999999</v>
      </c>
      <c r="AF140" s="18">
        <v>121.67352</v>
      </c>
      <c r="AG140" s="18">
        <v>0.17379243999999999</v>
      </c>
      <c r="AH140" s="18">
        <v>2.0477758000000001</v>
      </c>
      <c r="AI140" s="18">
        <v>1.4285804E-6</v>
      </c>
      <c r="AJ140" s="18">
        <v>6.5011917E-5</v>
      </c>
      <c r="AK140" s="18">
        <v>0.21127401000000001</v>
      </c>
      <c r="AL140" s="18">
        <v>0.14266137000000001</v>
      </c>
    </row>
    <row r="141" spans="1:38" x14ac:dyDescent="0.3">
      <c r="A141" s="16" t="s">
        <v>449</v>
      </c>
      <c r="B141" s="16" t="s">
        <v>450</v>
      </c>
      <c r="C141" s="16" t="s">
        <v>451</v>
      </c>
      <c r="D141" s="16" t="s">
        <v>157</v>
      </c>
      <c r="E141" s="16" t="s">
        <v>158</v>
      </c>
      <c r="F141" s="16" t="s">
        <v>169</v>
      </c>
      <c r="G141" s="16" t="s">
        <v>169</v>
      </c>
      <c r="H141" s="17">
        <v>1.4754154E-2</v>
      </c>
      <c r="I141" s="17">
        <v>9.0985340000000008</v>
      </c>
      <c r="J141" s="17">
        <v>0.56555412999999999</v>
      </c>
      <c r="K141" s="17">
        <v>7.5781177999999999E-3</v>
      </c>
      <c r="L141" s="17">
        <v>1.6341563E-3</v>
      </c>
      <c r="M141" s="17">
        <v>0.32929001000000002</v>
      </c>
      <c r="N141" s="48">
        <v>3.3415618000000001E-2</v>
      </c>
      <c r="O141" s="48">
        <v>4.9626841000000003E-5</v>
      </c>
      <c r="P141" s="48">
        <v>1.7437702E-3</v>
      </c>
      <c r="Q141" s="48">
        <v>12.813046999999999</v>
      </c>
      <c r="R141" s="48">
        <v>9.5648765999999998</v>
      </c>
      <c r="S141" s="50">
        <v>6.3718377999999992E-2</v>
      </c>
      <c r="T141" s="50">
        <v>0.56555412999999999</v>
      </c>
      <c r="U141" s="18">
        <v>2.0090693999999999E-8</v>
      </c>
      <c r="V141" s="18">
        <v>0.10950871</v>
      </c>
      <c r="W141" s="18">
        <v>1.4419261000000001E-3</v>
      </c>
      <c r="X141" s="18">
        <v>5.3086414000000003E-8</v>
      </c>
      <c r="Y141" s="18">
        <v>4.1167663999999997E-9</v>
      </c>
      <c r="Z141" s="18">
        <v>3.2955949E-10</v>
      </c>
      <c r="AA141" s="18">
        <v>7.5781177999999999E-3</v>
      </c>
      <c r="AB141" s="18">
        <v>4.9626841000000003E-5</v>
      </c>
      <c r="AC141" s="18">
        <v>1.7437702E-3</v>
      </c>
      <c r="AD141" s="18">
        <v>3.3415618000000001E-2</v>
      </c>
      <c r="AE141" s="18">
        <v>8.5217890000000001</v>
      </c>
      <c r="AF141" s="18">
        <v>17.436185999999999</v>
      </c>
      <c r="AG141" s="18">
        <v>8.3451981999999994E-2</v>
      </c>
      <c r="AH141" s="18">
        <v>8.4425796999999996</v>
      </c>
      <c r="AI141" s="18">
        <v>8.2575652000000003E-7</v>
      </c>
      <c r="AJ141" s="18">
        <v>5.6126389000000004E-3</v>
      </c>
      <c r="AK141" s="18">
        <v>0.50333154000000002</v>
      </c>
      <c r="AL141" s="18">
        <v>5.6609953999999997E-2</v>
      </c>
    </row>
    <row r="142" spans="1:38" x14ac:dyDescent="0.3">
      <c r="A142" s="16" t="s">
        <v>452</v>
      </c>
      <c r="B142" s="16" t="s">
        <v>450</v>
      </c>
      <c r="C142" s="16" t="s">
        <v>453</v>
      </c>
      <c r="D142" s="16" t="s">
        <v>157</v>
      </c>
      <c r="E142" s="16" t="s">
        <v>158</v>
      </c>
      <c r="F142" s="16" t="s">
        <v>169</v>
      </c>
      <c r="G142" s="16" t="s">
        <v>169</v>
      </c>
      <c r="H142" s="17">
        <v>2.5662442999999999E-6</v>
      </c>
      <c r="I142" s="17">
        <v>7.2591045999999997</v>
      </c>
      <c r="J142" s="17">
        <v>0.35650559999999998</v>
      </c>
      <c r="K142" s="17">
        <v>2.7872405000000001E-4</v>
      </c>
      <c r="L142" s="17">
        <v>6.1175978000000005E-5</v>
      </c>
      <c r="M142" s="17">
        <v>2.0321334999999999E-3</v>
      </c>
      <c r="N142" s="48">
        <v>9.4077630000000004E-4</v>
      </c>
      <c r="O142" s="48">
        <v>8.4937624000000007E-6</v>
      </c>
      <c r="P142" s="48">
        <v>9.1682127999999998E-5</v>
      </c>
      <c r="Q142" s="48">
        <v>7.4029034999999999</v>
      </c>
      <c r="R142" s="48">
        <v>7.3897960999999999</v>
      </c>
      <c r="S142" s="50">
        <v>2.1774071999999998E-2</v>
      </c>
      <c r="T142" s="50">
        <v>0.35650559999999998</v>
      </c>
      <c r="U142" s="18">
        <v>1.6110973999999999E-8</v>
      </c>
      <c r="V142" s="18">
        <v>8.0652963999999994E-2</v>
      </c>
      <c r="W142" s="18">
        <v>6.1057294000000002E-4</v>
      </c>
      <c r="X142" s="18">
        <v>1.9890201999999999E-9</v>
      </c>
      <c r="Y142" s="18">
        <v>5.6604900000000002E-10</v>
      </c>
      <c r="Z142" s="18">
        <v>5.9294692000000004E-11</v>
      </c>
      <c r="AA142" s="18">
        <v>2.7872405000000001E-4</v>
      </c>
      <c r="AB142" s="18">
        <v>8.4937624000000007E-6</v>
      </c>
      <c r="AC142" s="18">
        <v>9.1682127999999998E-5</v>
      </c>
      <c r="AD142" s="18">
        <v>9.4077630000000004E-4</v>
      </c>
      <c r="AE142" s="18">
        <v>0.27342531599999997</v>
      </c>
      <c r="AF142" s="18">
        <v>0.12192925</v>
      </c>
      <c r="AG142" s="18">
        <v>-2.1101877000000002E-3</v>
      </c>
      <c r="AH142" s="18">
        <v>6.7066122999999997</v>
      </c>
      <c r="AI142" s="18">
        <v>1.8640108E-7</v>
      </c>
      <c r="AJ142" s="18">
        <v>8.0961752000000003E-5</v>
      </c>
      <c r="AK142" s="18">
        <v>0.35638807</v>
      </c>
      <c r="AL142" s="18">
        <v>3.6565003000000001E-5</v>
      </c>
    </row>
    <row r="143" spans="1:38" x14ac:dyDescent="0.3">
      <c r="A143" s="16" t="s">
        <v>454</v>
      </c>
      <c r="B143" s="16" t="s">
        <v>450</v>
      </c>
      <c r="C143" s="16" t="s">
        <v>455</v>
      </c>
      <c r="D143" s="16" t="s">
        <v>157</v>
      </c>
      <c r="E143" s="16" t="s">
        <v>158</v>
      </c>
      <c r="F143" s="16" t="s">
        <v>169</v>
      </c>
      <c r="G143" s="16" t="s">
        <v>169</v>
      </c>
      <c r="H143" s="17">
        <v>0.27725460000000002</v>
      </c>
      <c r="I143" s="17">
        <v>11.877689</v>
      </c>
      <c r="J143" s="17">
        <v>1.8552573999999999</v>
      </c>
      <c r="K143" s="17">
        <v>3.1424582E-2</v>
      </c>
      <c r="L143" s="17">
        <v>1.3004127000000001E-2</v>
      </c>
      <c r="M143" s="17">
        <v>5.0742210999999999</v>
      </c>
      <c r="N143" s="48">
        <v>0.13678156</v>
      </c>
      <c r="O143" s="48">
        <v>4.8455737999999999E-4</v>
      </c>
      <c r="P143" s="48">
        <v>1.8405027000000001E-2</v>
      </c>
      <c r="Q143" s="48">
        <v>60.149225999999999</v>
      </c>
      <c r="R143" s="48">
        <v>12.141775000000001</v>
      </c>
      <c r="S143" s="50">
        <v>0.26714359999999998</v>
      </c>
      <c r="T143" s="50">
        <v>1.8552573999999999</v>
      </c>
      <c r="U143" s="18">
        <v>6.9920011999999997E-8</v>
      </c>
      <c r="V143" s="18">
        <v>7.4813719000000001E-2</v>
      </c>
      <c r="W143" s="18">
        <v>7.8798266000000006E-3</v>
      </c>
      <c r="X143" s="18">
        <v>2.0423185999999999E-7</v>
      </c>
      <c r="Y143" s="18">
        <v>4.7461481999999999E-8</v>
      </c>
      <c r="Z143" s="18">
        <v>3.2053143000000001E-9</v>
      </c>
      <c r="AA143" s="18">
        <v>3.1424582E-2</v>
      </c>
      <c r="AB143" s="18">
        <v>4.8455737999999999E-4</v>
      </c>
      <c r="AC143" s="18">
        <v>1.8405027000000001E-2</v>
      </c>
      <c r="AD143" s="18">
        <v>0.13678156</v>
      </c>
      <c r="AE143" s="18">
        <v>42.804421099999999</v>
      </c>
      <c r="AF143" s="18">
        <v>256.02654999999999</v>
      </c>
      <c r="AG143" s="18">
        <v>0.53574995000000003</v>
      </c>
      <c r="AH143" s="18">
        <v>11.008001999999999</v>
      </c>
      <c r="AI143" s="18">
        <v>5.3069893999999998E-6</v>
      </c>
      <c r="AJ143" s="18">
        <v>3.8070025999999997E-4</v>
      </c>
      <c r="AK143" s="18">
        <v>1.5559753999999999</v>
      </c>
      <c r="AL143" s="18">
        <v>0.29890138999999999</v>
      </c>
    </row>
    <row r="144" spans="1:38" x14ac:dyDescent="0.3">
      <c r="A144" s="16" t="s">
        <v>456</v>
      </c>
      <c r="B144" s="16" t="s">
        <v>450</v>
      </c>
      <c r="C144" s="16" t="s">
        <v>457</v>
      </c>
      <c r="D144" s="16" t="s">
        <v>157</v>
      </c>
      <c r="E144" s="16" t="s">
        <v>158</v>
      </c>
      <c r="F144" s="16" t="s">
        <v>169</v>
      </c>
      <c r="G144" s="16" t="s">
        <v>169</v>
      </c>
      <c r="H144" s="17">
        <v>0.10741655999999999</v>
      </c>
      <c r="I144" s="17">
        <v>23.278724</v>
      </c>
      <c r="J144" s="17">
        <v>1.7356038</v>
      </c>
      <c r="K144" s="17">
        <v>1.9624164999999999E-2</v>
      </c>
      <c r="L144" s="17">
        <v>6.1722239999999996E-3</v>
      </c>
      <c r="M144" s="17">
        <v>2.0636217000000001</v>
      </c>
      <c r="N144" s="48">
        <v>8.9330903000000003E-2</v>
      </c>
      <c r="O144" s="48">
        <v>2.4576506999999999E-4</v>
      </c>
      <c r="P144" s="48">
        <v>8.6005348000000002E-3</v>
      </c>
      <c r="Q144" s="48">
        <v>50.574015000000003</v>
      </c>
      <c r="R144" s="48">
        <v>23.792048000000001</v>
      </c>
      <c r="S144" s="50">
        <v>0.21514491999999999</v>
      </c>
      <c r="T144" s="50">
        <v>1.7356038</v>
      </c>
      <c r="U144" s="18">
        <v>5.4472965E-8</v>
      </c>
      <c r="V144" s="18">
        <v>0.25186271999999998</v>
      </c>
      <c r="W144" s="18">
        <v>9.1023986000000005E-3</v>
      </c>
      <c r="X144" s="18">
        <v>1.5814174E-7</v>
      </c>
      <c r="Y144" s="18">
        <v>1.7861209000000001E-8</v>
      </c>
      <c r="Z144" s="18">
        <v>1.3682921000000001E-9</v>
      </c>
      <c r="AA144" s="18">
        <v>1.9624164999999999E-2</v>
      </c>
      <c r="AB144" s="18">
        <v>2.4576506999999999E-4</v>
      </c>
      <c r="AC144" s="18">
        <v>8.6005348000000002E-3</v>
      </c>
      <c r="AD144" s="18">
        <v>8.9330903000000003E-2</v>
      </c>
      <c r="AE144" s="18">
        <v>45.314732900000003</v>
      </c>
      <c r="AF144" s="18">
        <v>104.54678</v>
      </c>
      <c r="AG144" s="18">
        <v>1.2028239000000001</v>
      </c>
      <c r="AH144" s="18">
        <v>21.764923</v>
      </c>
      <c r="AI144" s="18">
        <v>4.0456268999999996E-6</v>
      </c>
      <c r="AJ144" s="18">
        <v>5.2406534000000004E-4</v>
      </c>
      <c r="AK144" s="18">
        <v>1.6139505999999999</v>
      </c>
      <c r="AL144" s="18">
        <v>0.12112919</v>
      </c>
    </row>
    <row r="145" spans="1:38" x14ac:dyDescent="0.3">
      <c r="A145" s="16" t="s">
        <v>458</v>
      </c>
      <c r="B145" s="16" t="s">
        <v>450</v>
      </c>
      <c r="C145" s="16" t="s">
        <v>459</v>
      </c>
      <c r="D145" s="16" t="s">
        <v>157</v>
      </c>
      <c r="E145" s="16" t="s">
        <v>158</v>
      </c>
      <c r="F145" s="16" t="s">
        <v>169</v>
      </c>
      <c r="G145" s="16" t="s">
        <v>169</v>
      </c>
      <c r="H145" s="17">
        <v>0.13049996</v>
      </c>
      <c r="I145" s="17">
        <v>26.384896999999999</v>
      </c>
      <c r="J145" s="17">
        <v>1.9659770999999999</v>
      </c>
      <c r="K145" s="17">
        <v>2.3723884000000001E-2</v>
      </c>
      <c r="L145" s="17">
        <v>7.3510364000000002E-3</v>
      </c>
      <c r="M145" s="17">
        <v>2.5066809000000001</v>
      </c>
      <c r="N145" s="48">
        <v>0.1081294</v>
      </c>
      <c r="O145" s="48">
        <v>2.8335722000000002E-4</v>
      </c>
      <c r="P145" s="48">
        <v>1.0228805000000001E-2</v>
      </c>
      <c r="Q145" s="48">
        <v>59.557187999999996</v>
      </c>
      <c r="R145" s="48">
        <v>27.021325000000001</v>
      </c>
      <c r="S145" s="50">
        <v>0.25139223000000005</v>
      </c>
      <c r="T145" s="50">
        <v>1.9659770999999999</v>
      </c>
      <c r="U145" s="18">
        <v>5.9871182000000006E-8</v>
      </c>
      <c r="V145" s="18">
        <v>0.32513321000000001</v>
      </c>
      <c r="W145" s="18">
        <v>8.7848652999999999E-3</v>
      </c>
      <c r="X145" s="18">
        <v>1.9151649999999999E-7</v>
      </c>
      <c r="Y145" s="18">
        <v>2.1075394000000002E-8</v>
      </c>
      <c r="Z145" s="18">
        <v>1.6258495E-9</v>
      </c>
      <c r="AA145" s="18">
        <v>2.3723884000000001E-2</v>
      </c>
      <c r="AB145" s="18">
        <v>2.8335722000000002E-4</v>
      </c>
      <c r="AC145" s="18">
        <v>1.0228805000000001E-2</v>
      </c>
      <c r="AD145" s="18">
        <v>0.1081294</v>
      </c>
      <c r="AE145" s="18">
        <v>54.473876099999998</v>
      </c>
      <c r="AF145" s="18">
        <v>126.96937</v>
      </c>
      <c r="AG145" s="18">
        <v>1.4580436000000001</v>
      </c>
      <c r="AH145" s="18">
        <v>24.766211999999999</v>
      </c>
      <c r="AI145" s="18">
        <v>4.7786019999999999E-6</v>
      </c>
      <c r="AJ145" s="18">
        <v>5.4305282999999997E-4</v>
      </c>
      <c r="AK145" s="18">
        <v>1.8182943</v>
      </c>
      <c r="AL145" s="18">
        <v>0.14713977</v>
      </c>
    </row>
    <row r="146" spans="1:38" x14ac:dyDescent="0.3">
      <c r="A146" s="16" t="s">
        <v>460</v>
      </c>
      <c r="B146" s="16" t="s">
        <v>450</v>
      </c>
      <c r="C146" s="16" t="s">
        <v>461</v>
      </c>
      <c r="D146" s="16" t="s">
        <v>157</v>
      </c>
      <c r="E146" s="16" t="s">
        <v>158</v>
      </c>
      <c r="F146" s="16" t="s">
        <v>169</v>
      </c>
      <c r="G146" s="16" t="s">
        <v>169</v>
      </c>
      <c r="H146" s="17">
        <v>0.16418561000000001</v>
      </c>
      <c r="I146" s="17">
        <v>24.966501999999998</v>
      </c>
      <c r="J146" s="17">
        <v>1.8979231000000001</v>
      </c>
      <c r="K146" s="17">
        <v>2.7262251000000001E-2</v>
      </c>
      <c r="L146" s="17">
        <v>9.2256145999999994E-3</v>
      </c>
      <c r="M146" s="17">
        <v>3.1779822000000002</v>
      </c>
      <c r="N146" s="48">
        <v>0.11864922999999999</v>
      </c>
      <c r="O146" s="48">
        <v>4.6440605999999998E-4</v>
      </c>
      <c r="P146" s="48">
        <v>1.1626767E-2</v>
      </c>
      <c r="Q146" s="48">
        <v>66.921792999999994</v>
      </c>
      <c r="R146" s="48">
        <v>25.854403000000001</v>
      </c>
      <c r="S146" s="50">
        <v>0.28737769999999996</v>
      </c>
      <c r="T146" s="50">
        <v>1.8979231000000001</v>
      </c>
      <c r="U146" s="18">
        <v>6.4844382999999995E-8</v>
      </c>
      <c r="V146" s="18">
        <v>0.40934867000000003</v>
      </c>
      <c r="W146" s="18">
        <v>5.8300321999999998E-3</v>
      </c>
      <c r="X146" s="18">
        <v>1.9025395000000001E-7</v>
      </c>
      <c r="Y146" s="18">
        <v>3.5983074999999999E-8</v>
      </c>
      <c r="Z146" s="18">
        <v>2.2575473999999999E-9</v>
      </c>
      <c r="AA146" s="18">
        <v>2.7262251000000001E-2</v>
      </c>
      <c r="AB146" s="18">
        <v>4.6440605999999998E-4</v>
      </c>
      <c r="AC146" s="18">
        <v>1.1626767E-2</v>
      </c>
      <c r="AD146" s="18">
        <v>0.11864922999999999</v>
      </c>
      <c r="AE146" s="18">
        <v>67.114850699999991</v>
      </c>
      <c r="AF146" s="18">
        <v>160.74733000000001</v>
      </c>
      <c r="AG146" s="18">
        <v>1.8450032999999999</v>
      </c>
      <c r="AH146" s="18">
        <v>23.469277000000002</v>
      </c>
      <c r="AI146" s="18">
        <v>1.9460015000000001E-5</v>
      </c>
      <c r="AJ146" s="18">
        <v>1.1917380999999999E-3</v>
      </c>
      <c r="AK146" s="18">
        <v>1.7115248999999999</v>
      </c>
      <c r="AL146" s="18">
        <v>0.18520649</v>
      </c>
    </row>
    <row r="147" spans="1:38" x14ac:dyDescent="0.3">
      <c r="A147" s="16" t="s">
        <v>462</v>
      </c>
      <c r="B147" s="16" t="s">
        <v>450</v>
      </c>
      <c r="C147" s="16" t="s">
        <v>463</v>
      </c>
      <c r="D147" s="16" t="s">
        <v>157</v>
      </c>
      <c r="E147" s="16" t="s">
        <v>158</v>
      </c>
      <c r="F147" s="16" t="s">
        <v>464</v>
      </c>
      <c r="G147" s="16" t="s">
        <v>464</v>
      </c>
      <c r="H147" s="17">
        <v>9.1028778000000008E-3</v>
      </c>
      <c r="I147" s="17">
        <v>18.835059000000001</v>
      </c>
      <c r="J147" s="17">
        <v>2.5234009999999998</v>
      </c>
      <c r="K147" s="17">
        <v>3.2500050000000003E-2</v>
      </c>
      <c r="L147" s="17">
        <v>1.9851561E-2</v>
      </c>
      <c r="M147" s="17">
        <v>1.2866408</v>
      </c>
      <c r="N147" s="48">
        <v>0.12316083</v>
      </c>
      <c r="O147" s="48">
        <v>1.1516399E-3</v>
      </c>
      <c r="P147" s="48">
        <v>2.7790039999999998E-2</v>
      </c>
      <c r="Q147" s="48">
        <v>123.48253</v>
      </c>
      <c r="R147" s="48">
        <v>21.228279000000001</v>
      </c>
      <c r="S147" s="50">
        <v>0.51993829999999996</v>
      </c>
      <c r="T147" s="50">
        <v>2.5234009999999998</v>
      </c>
      <c r="U147" s="18">
        <v>2.8561159000000001E-8</v>
      </c>
      <c r="V147" s="18">
        <v>7.0420475999999996E-2</v>
      </c>
      <c r="W147" s="18">
        <v>1.5636490999999999E-2</v>
      </c>
      <c r="X147" s="18">
        <v>3.7692824999999998E-7</v>
      </c>
      <c r="Y147" s="18">
        <v>8.7392970999999995E-8</v>
      </c>
      <c r="Z147" s="18">
        <v>1.6106912999999999E-8</v>
      </c>
      <c r="AA147" s="18">
        <v>3.2500050000000003E-2</v>
      </c>
      <c r="AB147" s="18">
        <v>1.1516399E-3</v>
      </c>
      <c r="AC147" s="18">
        <v>2.7790039999999998E-2</v>
      </c>
      <c r="AD147" s="18">
        <v>0.12316083</v>
      </c>
      <c r="AE147" s="18">
        <v>213.45501899999999</v>
      </c>
      <c r="AF147" s="18">
        <v>407.41865999999999</v>
      </c>
      <c r="AG147" s="18">
        <v>7.9261691000000001</v>
      </c>
      <c r="AH147" s="18">
        <v>17.592654</v>
      </c>
      <c r="AI147" s="18">
        <v>2.0210197E-5</v>
      </c>
      <c r="AJ147" s="18">
        <v>2.4387878000000002E-2</v>
      </c>
      <c r="AK147" s="18">
        <v>1.6808593000000001</v>
      </c>
      <c r="AL147" s="18">
        <v>0.81815382000000003</v>
      </c>
    </row>
    <row r="148" spans="1:38" x14ac:dyDescent="0.3">
      <c r="A148" s="16" t="s">
        <v>465</v>
      </c>
      <c r="B148" s="16" t="s">
        <v>450</v>
      </c>
      <c r="C148" s="16" t="s">
        <v>466</v>
      </c>
      <c r="D148" s="16" t="s">
        <v>331</v>
      </c>
      <c r="E148" s="16" t="s">
        <v>158</v>
      </c>
      <c r="F148" s="16" t="s">
        <v>467</v>
      </c>
      <c r="G148" s="16" t="s">
        <v>467</v>
      </c>
      <c r="H148" s="17">
        <v>2.0006403999999998E-3</v>
      </c>
      <c r="I148" s="17">
        <v>4.5660045</v>
      </c>
      <c r="J148" s="17">
        <v>3.3848345000000002</v>
      </c>
      <c r="K148" s="17">
        <v>1.3195202E-2</v>
      </c>
      <c r="L148" s="17">
        <v>1.0080044E-2</v>
      </c>
      <c r="M148" s="17">
        <v>1.3969345</v>
      </c>
      <c r="N148" s="48">
        <v>5.1151580000000002E-2</v>
      </c>
      <c r="O148" s="48">
        <v>1.1262510999999999E-4</v>
      </c>
      <c r="P148" s="48">
        <v>2.0089648000000002E-2</v>
      </c>
      <c r="Q148" s="48">
        <v>70.940652</v>
      </c>
      <c r="R148" s="48">
        <v>7.5155282000000003</v>
      </c>
      <c r="S148" s="50">
        <v>0.23485503999999999</v>
      </c>
      <c r="T148" s="50">
        <v>3.3848345000000002</v>
      </c>
      <c r="U148" s="18">
        <v>7.9035302E-9</v>
      </c>
      <c r="V148" s="18">
        <v>8.6732098999999993E-3</v>
      </c>
      <c r="W148" s="18">
        <v>8.4413348000000003E-3</v>
      </c>
      <c r="X148" s="18">
        <v>2.0275345999999999E-7</v>
      </c>
      <c r="Y148" s="18">
        <v>1.3188214000000001E-8</v>
      </c>
      <c r="Z148" s="18">
        <v>1.4029726E-9</v>
      </c>
      <c r="AA148" s="18">
        <v>1.3195202E-2</v>
      </c>
      <c r="AB148" s="18">
        <v>1.1262510999999999E-4</v>
      </c>
      <c r="AC148" s="18">
        <v>2.0089648000000002E-2</v>
      </c>
      <c r="AD148" s="18">
        <v>5.1151580000000002E-2</v>
      </c>
      <c r="AE148" s="18">
        <v>43.678479000000003</v>
      </c>
      <c r="AF148" s="18">
        <v>79.133904999999999</v>
      </c>
      <c r="AG148" s="18">
        <v>0.38988961999999999</v>
      </c>
      <c r="AH148" s="18">
        <v>4.2882439000000003</v>
      </c>
      <c r="AI148" s="18">
        <v>6.4699565000000001E-6</v>
      </c>
      <c r="AJ148" s="18">
        <v>4.5444808999999999E-3</v>
      </c>
      <c r="AK148" s="18">
        <v>0.52262507000000002</v>
      </c>
      <c r="AL148" s="18">
        <v>2.8576649999999999</v>
      </c>
    </row>
    <row r="149" spans="1:38" x14ac:dyDescent="0.3">
      <c r="A149" s="16" t="s">
        <v>468</v>
      </c>
      <c r="B149" s="16" t="s">
        <v>450</v>
      </c>
      <c r="C149" s="16" t="s">
        <v>469</v>
      </c>
      <c r="D149" s="16" t="s">
        <v>157</v>
      </c>
      <c r="E149" s="16" t="s">
        <v>158</v>
      </c>
      <c r="F149" s="16" t="s">
        <v>169</v>
      </c>
      <c r="G149" s="16" t="s">
        <v>169</v>
      </c>
      <c r="H149" s="17">
        <v>0.12052691</v>
      </c>
      <c r="I149" s="17">
        <v>5.2835596000000002</v>
      </c>
      <c r="J149" s="17">
        <v>0.88716806999999998</v>
      </c>
      <c r="K149" s="17">
        <v>3.5127736000000001E-3</v>
      </c>
      <c r="L149" s="17">
        <v>8.6480771000000001E-3</v>
      </c>
      <c r="M149" s="17">
        <v>6.6438341000000003</v>
      </c>
      <c r="N149" s="48">
        <v>1.3329794000000001E-2</v>
      </c>
      <c r="O149" s="48">
        <v>4.8908656000000005E-4</v>
      </c>
      <c r="P149" s="48">
        <v>1.5291252999999999E-2</v>
      </c>
      <c r="Q149" s="48">
        <v>40.036366000000001</v>
      </c>
      <c r="R149" s="48">
        <v>5.4128334999999996</v>
      </c>
      <c r="S149" s="50">
        <v>0.11592485</v>
      </c>
      <c r="T149" s="50">
        <v>0.88716806999999998</v>
      </c>
      <c r="U149" s="18">
        <v>2.3536349999999999E-8</v>
      </c>
      <c r="V149" s="18">
        <v>5.7932773999999999E-2</v>
      </c>
      <c r="W149" s="18">
        <v>1.5689679E-3</v>
      </c>
      <c r="X149" s="18">
        <v>2.6096571000000001E-8</v>
      </c>
      <c r="Y149" s="18">
        <v>-2.6865974999999998E-9</v>
      </c>
      <c r="Z149" s="18">
        <v>1.0282261999999999E-9</v>
      </c>
      <c r="AA149" s="18">
        <v>3.5127736000000001E-3</v>
      </c>
      <c r="AB149" s="18">
        <v>4.8908656000000005E-4</v>
      </c>
      <c r="AC149" s="18">
        <v>1.5291252999999999E-2</v>
      </c>
      <c r="AD149" s="18">
        <v>1.3329794000000001E-2</v>
      </c>
      <c r="AE149" s="18">
        <v>10.474742599999999</v>
      </c>
      <c r="AF149" s="18">
        <v>334.33634999999998</v>
      </c>
      <c r="AG149" s="18">
        <v>6.1797248999999999E-2</v>
      </c>
      <c r="AH149" s="18">
        <v>4.9835938000000004</v>
      </c>
      <c r="AI149" s="18">
        <v>2.2331155000000002E-6</v>
      </c>
      <c r="AJ149" s="18">
        <v>1.4061637E-4</v>
      </c>
      <c r="AK149" s="18">
        <v>0.49479267999999998</v>
      </c>
      <c r="AL149" s="18">
        <v>0.39223478000000001</v>
      </c>
    </row>
    <row r="150" spans="1:38" x14ac:dyDescent="0.3">
      <c r="A150" s="16" t="s">
        <v>470</v>
      </c>
      <c r="B150" s="16" t="s">
        <v>450</v>
      </c>
      <c r="C150" s="16" t="s">
        <v>471</v>
      </c>
      <c r="D150" s="16" t="s">
        <v>331</v>
      </c>
      <c r="E150" s="16" t="s">
        <v>158</v>
      </c>
      <c r="F150" s="16" t="s">
        <v>159</v>
      </c>
      <c r="G150" s="16" t="s">
        <v>159</v>
      </c>
      <c r="H150" s="17">
        <v>3.6015856999999998E-2</v>
      </c>
      <c r="I150" s="17">
        <v>13.848506</v>
      </c>
      <c r="J150" s="17">
        <v>3.7532106000000001</v>
      </c>
      <c r="K150" s="17">
        <v>1.2148387E-2</v>
      </c>
      <c r="L150" s="17">
        <v>1.1250605E-2</v>
      </c>
      <c r="M150" s="17">
        <v>0.20618422</v>
      </c>
      <c r="N150" s="48">
        <v>4.3018820999999999E-2</v>
      </c>
      <c r="O150" s="48">
        <v>2.6662727999999999E-4</v>
      </c>
      <c r="P150" s="48">
        <v>2.2341705999999999E-2</v>
      </c>
      <c r="Q150" s="48">
        <v>32.606898000000001</v>
      </c>
      <c r="R150" s="48">
        <v>30.857050000000001</v>
      </c>
      <c r="S150" s="50">
        <v>0.32158167000000004</v>
      </c>
      <c r="T150" s="50">
        <v>3.7532106000000001</v>
      </c>
      <c r="U150" s="18">
        <v>2.4351934000000001E-8</v>
      </c>
      <c r="V150" s="18">
        <v>2.7473674999999999E-2</v>
      </c>
      <c r="W150" s="18">
        <v>1.4534162E-2</v>
      </c>
      <c r="X150" s="18">
        <v>1.1672499999999999E-7</v>
      </c>
      <c r="Y150" s="18">
        <v>7.7103112999999999E-8</v>
      </c>
      <c r="Z150" s="18">
        <v>3.1969558E-9</v>
      </c>
      <c r="AA150" s="18">
        <v>1.2148387E-2</v>
      </c>
      <c r="AB150" s="18">
        <v>2.6662727999999999E-4</v>
      </c>
      <c r="AC150" s="18">
        <v>2.2341705999999999E-2</v>
      </c>
      <c r="AD150" s="18">
        <v>4.3018820999999999E-2</v>
      </c>
      <c r="AE150" s="18">
        <v>216.67776000000001</v>
      </c>
      <c r="AF150" s="18">
        <v>40.418895999999997</v>
      </c>
      <c r="AG150" s="18">
        <v>0.28430699999999998</v>
      </c>
      <c r="AH150" s="18">
        <v>12.945366</v>
      </c>
      <c r="AI150" s="18">
        <v>8.4516069999999997E-6</v>
      </c>
      <c r="AJ150" s="18">
        <v>3.0768504E-3</v>
      </c>
      <c r="AK150" s="18">
        <v>1.4389501</v>
      </c>
      <c r="AL150" s="18">
        <v>2.3111837</v>
      </c>
    </row>
    <row r="151" spans="1:38" x14ac:dyDescent="0.3">
      <c r="A151" s="16" t="s">
        <v>472</v>
      </c>
      <c r="B151" s="16" t="s">
        <v>450</v>
      </c>
      <c r="C151" s="16" t="s">
        <v>473</v>
      </c>
      <c r="D151" s="16" t="s">
        <v>157</v>
      </c>
      <c r="E151" s="16" t="s">
        <v>158</v>
      </c>
      <c r="F151" s="16" t="s">
        <v>159</v>
      </c>
      <c r="G151" s="16" t="s">
        <v>169</v>
      </c>
      <c r="H151" s="17">
        <v>3.5244328999999998E-2</v>
      </c>
      <c r="I151" s="17">
        <v>16.057858</v>
      </c>
      <c r="J151" s="17">
        <v>3.7758289999999999</v>
      </c>
      <c r="K151" s="17">
        <v>1.4574122E-2</v>
      </c>
      <c r="L151" s="17">
        <v>1.1237435E-2</v>
      </c>
      <c r="M151" s="17">
        <v>0.15924794</v>
      </c>
      <c r="N151" s="48">
        <v>4.9934289999999999E-2</v>
      </c>
      <c r="O151" s="48">
        <v>2.5717927999999998E-4</v>
      </c>
      <c r="P151" s="48">
        <v>2.2571649999999999E-2</v>
      </c>
      <c r="Q151" s="48">
        <v>33.842213000000001</v>
      </c>
      <c r="R151" s="48">
        <v>32.501613999999996</v>
      </c>
      <c r="S151" s="50">
        <v>0.32836117999999997</v>
      </c>
      <c r="T151" s="50">
        <v>3.7758289999999999</v>
      </c>
      <c r="U151" s="18">
        <v>2.8878857000000001E-8</v>
      </c>
      <c r="V151" s="18">
        <v>7.0896881999999994E-2</v>
      </c>
      <c r="W151" s="18">
        <v>1.6438105000000001E-2</v>
      </c>
      <c r="X151" s="18">
        <v>1.0704006E-7</v>
      </c>
      <c r="Y151" s="18">
        <v>7.5617503999999997E-8</v>
      </c>
      <c r="Z151" s="18">
        <v>3.1670647999999999E-9</v>
      </c>
      <c r="AA151" s="18">
        <v>1.4574122E-2</v>
      </c>
      <c r="AB151" s="18">
        <v>2.5717927999999998E-4</v>
      </c>
      <c r="AC151" s="18">
        <v>2.2571649999999999E-2</v>
      </c>
      <c r="AD151" s="18">
        <v>4.9934289999999999E-2</v>
      </c>
      <c r="AE151" s="18">
        <v>212.60606999999999</v>
      </c>
      <c r="AF151" s="18">
        <v>38.211657000000002</v>
      </c>
      <c r="AG151" s="18">
        <v>0.24547147</v>
      </c>
      <c r="AH151" s="18">
        <v>15.054069</v>
      </c>
      <c r="AI151" s="18">
        <v>8.4070849000000002E-6</v>
      </c>
      <c r="AJ151" s="18">
        <v>7.9195299000000001E-4</v>
      </c>
      <c r="AK151" s="18">
        <v>1.5149686</v>
      </c>
      <c r="AL151" s="18">
        <v>2.2600684000000002</v>
      </c>
    </row>
    <row r="152" spans="1:38" x14ac:dyDescent="0.3">
      <c r="A152" s="16" t="s">
        <v>474</v>
      </c>
      <c r="B152" s="16" t="s">
        <v>450</v>
      </c>
      <c r="C152" s="16" t="s">
        <v>71</v>
      </c>
      <c r="D152" s="16" t="s">
        <v>157</v>
      </c>
      <c r="E152" s="16" t="s">
        <v>278</v>
      </c>
      <c r="F152" s="16" t="s">
        <v>159</v>
      </c>
      <c r="G152" s="16" t="s">
        <v>169</v>
      </c>
      <c r="H152" s="17">
        <v>3.2707766999999999E-2</v>
      </c>
      <c r="I152" s="17">
        <v>15.495844999999999</v>
      </c>
      <c r="J152" s="17">
        <v>2.0427285999999998</v>
      </c>
      <c r="K152" s="17">
        <v>1.2101519999999999E-2</v>
      </c>
      <c r="L152" s="17">
        <v>9.9475659999999997E-3</v>
      </c>
      <c r="M152" s="17">
        <v>0.15528647000000001</v>
      </c>
      <c r="N152" s="48">
        <v>4.0663634999999997E-2</v>
      </c>
      <c r="O152" s="48">
        <v>2.9753392000000001E-4</v>
      </c>
      <c r="P152" s="48">
        <v>1.9770579E-2</v>
      </c>
      <c r="Q152" s="48">
        <v>17.287382000000001</v>
      </c>
      <c r="R152" s="48">
        <v>16.090904999999999</v>
      </c>
      <c r="S152" s="50">
        <v>0.23028419</v>
      </c>
      <c r="T152" s="50">
        <v>2.0427285999999998</v>
      </c>
      <c r="U152" s="18">
        <v>2.9857385999999998E-8</v>
      </c>
      <c r="V152" s="18">
        <v>6.9789484999999998E-2</v>
      </c>
      <c r="W152" s="18">
        <v>1.284486E-2</v>
      </c>
      <c r="X152" s="18">
        <v>8.0416567000000002E-8</v>
      </c>
      <c r="Y152" s="18">
        <v>4.7650205000000002E-8</v>
      </c>
      <c r="Z152" s="18">
        <v>6.8107673E-10</v>
      </c>
      <c r="AA152" s="18">
        <v>1.2101519999999999E-2</v>
      </c>
      <c r="AB152" s="18">
        <v>2.9753392000000001E-4</v>
      </c>
      <c r="AC152" s="18">
        <v>1.9770579E-2</v>
      </c>
      <c r="AD152" s="18">
        <v>4.0663634999999997E-2</v>
      </c>
      <c r="AE152" s="18">
        <v>143.77302499999999</v>
      </c>
      <c r="AF152" s="18">
        <v>14.279849</v>
      </c>
      <c r="AG152" s="18">
        <v>0.23975289999999999</v>
      </c>
      <c r="AH152" s="18">
        <v>14.526267000000001</v>
      </c>
      <c r="AI152" s="18">
        <v>8.5057672000000004E-6</v>
      </c>
      <c r="AJ152" s="18">
        <v>7.7991601000000003E-4</v>
      </c>
      <c r="AK152" s="18">
        <v>1.4224698</v>
      </c>
      <c r="AL152" s="18">
        <v>0.61947894999999997</v>
      </c>
    </row>
    <row r="153" spans="1:38" x14ac:dyDescent="0.3">
      <c r="A153" s="16" t="s">
        <v>475</v>
      </c>
      <c r="B153" s="16" t="s">
        <v>450</v>
      </c>
      <c r="C153" s="16" t="s">
        <v>70</v>
      </c>
      <c r="D153" s="16" t="s">
        <v>331</v>
      </c>
      <c r="E153" s="16" t="s">
        <v>278</v>
      </c>
      <c r="F153" s="16" t="s">
        <v>159</v>
      </c>
      <c r="G153" s="16" t="s">
        <v>159</v>
      </c>
      <c r="H153" s="17">
        <v>3.4706404000000003E-2</v>
      </c>
      <c r="I153" s="17">
        <v>13.881897</v>
      </c>
      <c r="J153" s="17">
        <v>2.0621877</v>
      </c>
      <c r="K153" s="17">
        <v>1.0096133E-2</v>
      </c>
      <c r="L153" s="17">
        <v>1.0322566E-2</v>
      </c>
      <c r="M153" s="17">
        <v>0.20822605</v>
      </c>
      <c r="N153" s="48">
        <v>3.5139504000000002E-2</v>
      </c>
      <c r="O153" s="48">
        <v>3.1953674000000001E-4</v>
      </c>
      <c r="P153" s="48">
        <v>2.0254549E-2</v>
      </c>
      <c r="Q153" s="48">
        <v>16.36673</v>
      </c>
      <c r="R153" s="48">
        <v>14.717242000000001</v>
      </c>
      <c r="S153" s="50">
        <v>0.23038375999999999</v>
      </c>
      <c r="T153" s="50">
        <v>2.0621877</v>
      </c>
      <c r="U153" s="18">
        <v>2.6522932E-8</v>
      </c>
      <c r="V153" s="18">
        <v>2.9079081E-2</v>
      </c>
      <c r="W153" s="18">
        <v>1.1365823000000001E-2</v>
      </c>
      <c r="X153" s="18">
        <v>9.2671072999999997E-8</v>
      </c>
      <c r="Y153" s="18">
        <v>5.0390815000000002E-8</v>
      </c>
      <c r="Z153" s="18">
        <v>6.8311780000000004E-10</v>
      </c>
      <c r="AA153" s="18">
        <v>1.0096133E-2</v>
      </c>
      <c r="AB153" s="18">
        <v>3.1953674000000001E-4</v>
      </c>
      <c r="AC153" s="18">
        <v>2.0254549E-2</v>
      </c>
      <c r="AD153" s="18">
        <v>3.5139504000000002E-2</v>
      </c>
      <c r="AE153" s="18">
        <v>151.972702</v>
      </c>
      <c r="AF153" s="18">
        <v>16.521891</v>
      </c>
      <c r="AG153" s="18">
        <v>0.28786590000000001</v>
      </c>
      <c r="AH153" s="18">
        <v>12.975692</v>
      </c>
      <c r="AI153" s="18">
        <v>8.8860468999999996E-6</v>
      </c>
      <c r="AJ153" s="18">
        <v>3.0951371E-3</v>
      </c>
      <c r="AK153" s="18">
        <v>1.4002097</v>
      </c>
      <c r="AL153" s="18">
        <v>0.65888281999999998</v>
      </c>
    </row>
    <row r="154" spans="1:38" x14ac:dyDescent="0.3">
      <c r="A154" s="16" t="s">
        <v>476</v>
      </c>
      <c r="B154" s="16" t="s">
        <v>450</v>
      </c>
      <c r="C154" s="16" t="s">
        <v>76</v>
      </c>
      <c r="D154" s="16" t="s">
        <v>157</v>
      </c>
      <c r="E154" s="16" t="s">
        <v>278</v>
      </c>
      <c r="F154" s="16" t="s">
        <v>159</v>
      </c>
      <c r="G154" s="16" t="s">
        <v>169</v>
      </c>
      <c r="H154" s="17">
        <v>3.4155198999999997E-2</v>
      </c>
      <c r="I154" s="17">
        <v>16.085630999999999</v>
      </c>
      <c r="J154" s="66">
        <v>2.3693287999999999</v>
      </c>
      <c r="K154" s="17">
        <v>1.2867168999999999E-2</v>
      </c>
      <c r="L154" s="17">
        <v>1.0465542E-2</v>
      </c>
      <c r="M154" s="17">
        <v>0.16094623</v>
      </c>
      <c r="N154" s="48">
        <v>4.3380705999999998E-2</v>
      </c>
      <c r="O154" s="48">
        <v>3.0118646E-4</v>
      </c>
      <c r="P154" s="48">
        <v>2.0835668000000002E-2</v>
      </c>
      <c r="Q154" s="48">
        <v>20.334531999999999</v>
      </c>
      <c r="R154" s="48">
        <v>19.077407000000001</v>
      </c>
      <c r="S154" s="50">
        <v>0.25250774999999998</v>
      </c>
      <c r="T154" s="50">
        <v>2.3693287999999999</v>
      </c>
      <c r="U154" s="18">
        <v>3.0684572999999999E-8</v>
      </c>
      <c r="V154" s="18">
        <v>7.2232169999999998E-2</v>
      </c>
      <c r="W154" s="18">
        <v>1.3802854E-2</v>
      </c>
      <c r="X154" s="18">
        <v>8.7033328999999998E-8</v>
      </c>
      <c r="Y154" s="18">
        <v>5.3399679000000002E-8</v>
      </c>
      <c r="Z154" s="18">
        <v>1.0761921E-9</v>
      </c>
      <c r="AA154" s="18">
        <v>1.2867168999999999E-2</v>
      </c>
      <c r="AB154" s="18">
        <v>3.0118646E-4</v>
      </c>
      <c r="AC154" s="18">
        <v>2.0835668000000002E-2</v>
      </c>
      <c r="AD154" s="18">
        <v>4.3380705999999998E-2</v>
      </c>
      <c r="AE154" s="18">
        <v>158.78794500000001</v>
      </c>
      <c r="AF154" s="18">
        <v>18.335436999999999</v>
      </c>
      <c r="AG154" s="18">
        <v>0.24843156999999999</v>
      </c>
      <c r="AH154" s="18">
        <v>15.079293</v>
      </c>
      <c r="AI154" s="18">
        <v>8.7684282000000004E-6</v>
      </c>
      <c r="AJ154" s="18">
        <v>8.0716290000000003E-4</v>
      </c>
      <c r="AK154" s="18">
        <v>1.4827463999999999</v>
      </c>
      <c r="AL154" s="18">
        <v>0.88577514999999996</v>
      </c>
    </row>
    <row r="155" spans="1:38" x14ac:dyDescent="0.3">
      <c r="A155" s="16" t="s">
        <v>477</v>
      </c>
      <c r="B155" s="16" t="s">
        <v>450</v>
      </c>
      <c r="C155" s="16" t="s">
        <v>77</v>
      </c>
      <c r="D155" s="16" t="s">
        <v>157</v>
      </c>
      <c r="E155" s="16" t="s">
        <v>278</v>
      </c>
      <c r="F155" s="16" t="s">
        <v>159</v>
      </c>
      <c r="G155" s="16" t="s">
        <v>169</v>
      </c>
      <c r="H155" s="17">
        <v>3.4988063E-2</v>
      </c>
      <c r="I155" s="17">
        <v>16.064392999999999</v>
      </c>
      <c r="J155" s="66">
        <v>3.4448877000000002</v>
      </c>
      <c r="K155" s="17">
        <v>1.4172486E-2</v>
      </c>
      <c r="L155" s="17">
        <v>1.1055812999999999E-2</v>
      </c>
      <c r="M155" s="17">
        <v>0.15964754</v>
      </c>
      <c r="N155" s="48">
        <v>4.8392270000000001E-2</v>
      </c>
      <c r="O155" s="48">
        <v>2.6753391000000002E-4</v>
      </c>
      <c r="P155" s="48">
        <v>2.2163183999999999E-2</v>
      </c>
      <c r="Q155" s="48">
        <v>30.663934999999999</v>
      </c>
      <c r="R155" s="48">
        <v>29.342977000000001</v>
      </c>
      <c r="S155" s="50">
        <v>0.31051330999999999</v>
      </c>
      <c r="T155" s="50">
        <v>3.4448877000000002</v>
      </c>
      <c r="U155" s="18">
        <v>2.9303730999999999E-8</v>
      </c>
      <c r="V155" s="18">
        <v>7.1211067000000003E-2</v>
      </c>
      <c r="W155" s="18">
        <v>1.5818045999999999E-2</v>
      </c>
      <c r="X155" s="18">
        <v>1.023326E-7</v>
      </c>
      <c r="Y155" s="18">
        <v>7.0389780999999997E-8</v>
      </c>
      <c r="Z155" s="18">
        <v>2.6750947E-9</v>
      </c>
      <c r="AA155" s="18">
        <v>1.4172486E-2</v>
      </c>
      <c r="AB155" s="18">
        <v>2.6753391000000002E-4</v>
      </c>
      <c r="AC155" s="18">
        <v>2.2163183999999999E-2</v>
      </c>
      <c r="AD155" s="18">
        <v>4.8392270000000001E-2</v>
      </c>
      <c r="AE155" s="18">
        <v>199.94297900000001</v>
      </c>
      <c r="AF155" s="18">
        <v>33.534899000000003</v>
      </c>
      <c r="AG155" s="18">
        <v>0.24616797000000001</v>
      </c>
      <c r="AH155" s="18">
        <v>15.060003999999999</v>
      </c>
      <c r="AI155" s="18">
        <v>8.4921068000000005E-6</v>
      </c>
      <c r="AJ155" s="18">
        <v>7.9553179999999999E-4</v>
      </c>
      <c r="AK155" s="18">
        <v>1.5073869</v>
      </c>
      <c r="AL155" s="18">
        <v>1.9367053000000001</v>
      </c>
    </row>
    <row r="156" spans="1:38" x14ac:dyDescent="0.3">
      <c r="A156" s="16" t="s">
        <v>478</v>
      </c>
      <c r="B156" s="16" t="s">
        <v>450</v>
      </c>
      <c r="C156" s="16" t="s">
        <v>78</v>
      </c>
      <c r="D156" s="16" t="s">
        <v>331</v>
      </c>
      <c r="E156" s="16" t="s">
        <v>278</v>
      </c>
      <c r="F156" s="16" t="s">
        <v>159</v>
      </c>
      <c r="G156" s="16" t="s">
        <v>159</v>
      </c>
      <c r="H156" s="17">
        <v>3.4902822E-2</v>
      </c>
      <c r="I156" s="17">
        <v>13.876887999999999</v>
      </c>
      <c r="J156" s="66">
        <v>2.3158411000000001</v>
      </c>
      <c r="K156" s="17">
        <v>1.0403971E-2</v>
      </c>
      <c r="L156" s="17">
        <v>1.0461771999999999E-2</v>
      </c>
      <c r="M156" s="17">
        <v>0.20791978</v>
      </c>
      <c r="N156" s="48">
        <v>3.6321401000000003E-2</v>
      </c>
      <c r="O156" s="48">
        <v>3.1160032000000001E-4</v>
      </c>
      <c r="P156" s="48">
        <v>2.0567623E-2</v>
      </c>
      <c r="Q156" s="48">
        <v>18.802755000000001</v>
      </c>
      <c r="R156" s="48">
        <v>17.138214000000001</v>
      </c>
      <c r="S156" s="50">
        <v>0.24406343999999999</v>
      </c>
      <c r="T156" s="50">
        <v>2.3158411000000001</v>
      </c>
      <c r="U156" s="18">
        <v>2.6197282E-8</v>
      </c>
      <c r="V156" s="18">
        <v>2.8838269999999999E-2</v>
      </c>
      <c r="W156" s="18">
        <v>1.1841073000000001E-2</v>
      </c>
      <c r="X156" s="18">
        <v>9.6279161E-8</v>
      </c>
      <c r="Y156" s="18">
        <v>5.4397659999999999E-8</v>
      </c>
      <c r="Z156" s="18">
        <v>1.0601934999999999E-9</v>
      </c>
      <c r="AA156" s="18">
        <v>1.0403971E-2</v>
      </c>
      <c r="AB156" s="18">
        <v>3.1160032000000001E-4</v>
      </c>
      <c r="AC156" s="18">
        <v>2.0567623E-2</v>
      </c>
      <c r="AD156" s="18">
        <v>3.6321401000000003E-2</v>
      </c>
      <c r="AE156" s="18">
        <v>161.67846</v>
      </c>
      <c r="AF156" s="18">
        <v>20.106442000000001</v>
      </c>
      <c r="AG156" s="18">
        <v>0.28733206999999999</v>
      </c>
      <c r="AH156" s="18">
        <v>12.971143</v>
      </c>
      <c r="AI156" s="18">
        <v>8.8208809000000003E-6</v>
      </c>
      <c r="AJ156" s="18">
        <v>3.0923941000000001E-3</v>
      </c>
      <c r="AK156" s="18">
        <v>1.4060208000000001</v>
      </c>
      <c r="AL156" s="18">
        <v>0.90672794999999995</v>
      </c>
    </row>
    <row r="157" spans="1:38" x14ac:dyDescent="0.3">
      <c r="A157" s="16" t="s">
        <v>479</v>
      </c>
      <c r="B157" s="16" t="s">
        <v>450</v>
      </c>
      <c r="C157" s="16" t="s">
        <v>79</v>
      </c>
      <c r="D157" s="16" t="s">
        <v>331</v>
      </c>
      <c r="E157" s="16" t="s">
        <v>278</v>
      </c>
      <c r="F157" s="16" t="s">
        <v>159</v>
      </c>
      <c r="G157" s="16" t="s">
        <v>159</v>
      </c>
      <c r="H157" s="17">
        <v>3.5753965999999998E-2</v>
      </c>
      <c r="I157" s="17">
        <v>13.855184</v>
      </c>
      <c r="J157" s="66">
        <v>3.415006</v>
      </c>
      <c r="K157" s="17">
        <v>1.1737935999999999E-2</v>
      </c>
      <c r="L157" s="17">
        <v>1.1064998E-2</v>
      </c>
      <c r="M157" s="17">
        <v>0.20659258</v>
      </c>
      <c r="N157" s="48">
        <v>4.1442958000000002E-2</v>
      </c>
      <c r="O157" s="48">
        <v>2.7720917000000002E-4</v>
      </c>
      <c r="P157" s="48">
        <v>2.1924275E-2</v>
      </c>
      <c r="Q157" s="48">
        <v>29.358864000000001</v>
      </c>
      <c r="R157" s="48">
        <v>27.629089</v>
      </c>
      <c r="S157" s="50">
        <v>0.30334208999999995</v>
      </c>
      <c r="T157" s="50">
        <v>3.415006</v>
      </c>
      <c r="U157" s="18">
        <v>2.4786134000000001E-8</v>
      </c>
      <c r="V157" s="18">
        <v>2.7794757E-2</v>
      </c>
      <c r="W157" s="18">
        <v>1.3900493999999999E-2</v>
      </c>
      <c r="X157" s="18">
        <v>1.1191421E-7</v>
      </c>
      <c r="Y157" s="18">
        <v>7.1760653000000002E-8</v>
      </c>
      <c r="Z157" s="18">
        <v>2.6941882E-9</v>
      </c>
      <c r="AA157" s="18">
        <v>1.1737935999999999E-2</v>
      </c>
      <c r="AB157" s="18">
        <v>2.7720917000000002E-4</v>
      </c>
      <c r="AC157" s="18">
        <v>2.1924275E-2</v>
      </c>
      <c r="AD157" s="18">
        <v>4.1442958000000002E-2</v>
      </c>
      <c r="AE157" s="18">
        <v>203.73675</v>
      </c>
      <c r="AF157" s="18">
        <v>35.639494999999997</v>
      </c>
      <c r="AG157" s="18">
        <v>0.28501878000000003</v>
      </c>
      <c r="AH157" s="18">
        <v>12.951430999999999</v>
      </c>
      <c r="AI157" s="18">
        <v>8.5384949999999993E-6</v>
      </c>
      <c r="AJ157" s="18">
        <v>3.0805076999999999E-3</v>
      </c>
      <c r="AK157" s="18">
        <v>1.4312020000000001</v>
      </c>
      <c r="AL157" s="18">
        <v>1.9807235000000001</v>
      </c>
    </row>
    <row r="158" spans="1:38" x14ac:dyDescent="0.3">
      <c r="A158" s="16" t="s">
        <v>480</v>
      </c>
      <c r="B158" s="16" t="s">
        <v>450</v>
      </c>
      <c r="C158" s="16" t="s">
        <v>481</v>
      </c>
      <c r="D158" s="16" t="s">
        <v>157</v>
      </c>
      <c r="E158" s="16" t="s">
        <v>158</v>
      </c>
      <c r="F158" s="16" t="s">
        <v>169</v>
      </c>
      <c r="G158" s="16" t="s">
        <v>169</v>
      </c>
      <c r="H158" s="17">
        <v>0.11773098</v>
      </c>
      <c r="I158" s="17">
        <v>5.9563167999999997</v>
      </c>
      <c r="J158" s="17">
        <v>0.91915413000000001</v>
      </c>
      <c r="K158" s="17">
        <v>3.7271744999999999E-3</v>
      </c>
      <c r="L158" s="17">
        <v>8.5099353000000003E-3</v>
      </c>
      <c r="M158" s="17">
        <v>6.4938589000000002</v>
      </c>
      <c r="N158" s="48">
        <v>1.4219933000000001E-2</v>
      </c>
      <c r="O158" s="48">
        <v>4.8504042000000001E-4</v>
      </c>
      <c r="P158" s="48">
        <v>1.5049181999999999E-2</v>
      </c>
      <c r="Q158" s="48">
        <v>39.925440000000002</v>
      </c>
      <c r="R158" s="48">
        <v>6.1006951000000003</v>
      </c>
      <c r="S158" s="50">
        <v>0.11845578000000001</v>
      </c>
      <c r="T158" s="50">
        <v>0.91915413000000001</v>
      </c>
      <c r="U158" s="18">
        <v>2.3809316E-8</v>
      </c>
      <c r="V158" s="18">
        <v>5.8776328000000003E-2</v>
      </c>
      <c r="W158" s="18">
        <v>1.9250443E-3</v>
      </c>
      <c r="X158" s="18">
        <v>3.0904592E-8</v>
      </c>
      <c r="Y158" s="18">
        <v>-2.0065631999999999E-9</v>
      </c>
      <c r="Z158" s="18">
        <v>1.0389285E-9</v>
      </c>
      <c r="AA158" s="18">
        <v>3.7271744999999999E-3</v>
      </c>
      <c r="AB158" s="18">
        <v>4.8504042000000001E-4</v>
      </c>
      <c r="AC158" s="18">
        <v>1.5049181999999999E-2</v>
      </c>
      <c r="AD158" s="18">
        <v>1.4219933000000001E-2</v>
      </c>
      <c r="AE158" s="18">
        <v>10.7800613</v>
      </c>
      <c r="AF158" s="18">
        <v>327.1841</v>
      </c>
      <c r="AG158" s="18">
        <v>6.5172487000000001E-2</v>
      </c>
      <c r="AH158" s="18">
        <v>5.6191218000000003</v>
      </c>
      <c r="AI158" s="18">
        <v>2.3514079999999998E-6</v>
      </c>
      <c r="AJ158" s="18">
        <v>1.6629970000000001E-4</v>
      </c>
      <c r="AK158" s="18">
        <v>0.53568642</v>
      </c>
      <c r="AL158" s="18">
        <v>0.38330142</v>
      </c>
    </row>
    <row r="159" spans="1:38" x14ac:dyDescent="0.3">
      <c r="A159" s="16" t="s">
        <v>482</v>
      </c>
      <c r="B159" s="16" t="s">
        <v>450</v>
      </c>
      <c r="C159" s="16" t="s">
        <v>483</v>
      </c>
      <c r="D159" s="16" t="s">
        <v>157</v>
      </c>
      <c r="E159" s="16" t="s">
        <v>158</v>
      </c>
      <c r="F159" s="16" t="s">
        <v>332</v>
      </c>
      <c r="G159" s="16" t="s">
        <v>169</v>
      </c>
      <c r="H159" s="17">
        <v>7.0848396000000001E-3</v>
      </c>
      <c r="I159" s="17">
        <v>12.958005999999999</v>
      </c>
      <c r="J159" s="17">
        <v>1.3466305000000001</v>
      </c>
      <c r="K159" s="17">
        <v>9.7263324000000009E-3</v>
      </c>
      <c r="L159" s="17">
        <v>2.2794690000000001E-3</v>
      </c>
      <c r="M159" s="17">
        <v>6.7709807</v>
      </c>
      <c r="N159" s="48">
        <v>3.6199552000000003E-2</v>
      </c>
      <c r="O159" s="48">
        <v>1.7584830000000001E-4</v>
      </c>
      <c r="P159" s="48">
        <v>3.4818359999999999E-3</v>
      </c>
      <c r="Q159" s="48">
        <v>55.592163999999997</v>
      </c>
      <c r="R159" s="48">
        <v>13.249689999999999</v>
      </c>
      <c r="S159" s="50">
        <v>0.16381699</v>
      </c>
      <c r="T159" s="50">
        <v>1.3466305000000001</v>
      </c>
      <c r="U159" s="18">
        <v>1.4755047999999999E-8</v>
      </c>
      <c r="V159" s="18">
        <v>6.4896649000000001E-2</v>
      </c>
      <c r="W159" s="18">
        <v>1.3248734999999999E-2</v>
      </c>
      <c r="X159" s="18">
        <v>6.0360508999999999E-8</v>
      </c>
      <c r="Y159" s="18">
        <v>1.0898430999999999E-8</v>
      </c>
      <c r="Z159" s="18">
        <v>5.7097043E-10</v>
      </c>
      <c r="AA159" s="18">
        <v>9.7263324000000009E-3</v>
      </c>
      <c r="AB159" s="18">
        <v>1.7584830000000001E-4</v>
      </c>
      <c r="AC159" s="18">
        <v>3.4818359999999999E-3</v>
      </c>
      <c r="AD159" s="18">
        <v>3.6199552000000003E-2</v>
      </c>
      <c r="AE159" s="18">
        <v>25.767626</v>
      </c>
      <c r="AF159" s="18">
        <v>378.90728999999999</v>
      </c>
      <c r="AG159" s="18">
        <v>0.63718235999999995</v>
      </c>
      <c r="AH159" s="18">
        <v>12.177771999999999</v>
      </c>
      <c r="AI159" s="18">
        <v>5.1392857000000003E-6</v>
      </c>
      <c r="AJ159" s="18">
        <v>5.4533478999999995E-4</v>
      </c>
      <c r="AK159" s="18">
        <v>1.3221916</v>
      </c>
      <c r="AL159" s="18">
        <v>2.3893589999999999E-2</v>
      </c>
    </row>
    <row r="160" spans="1:38" x14ac:dyDescent="0.3">
      <c r="A160" s="16" t="s">
        <v>484</v>
      </c>
      <c r="B160" s="16" t="s">
        <v>450</v>
      </c>
      <c r="C160" s="16" t="s">
        <v>485</v>
      </c>
      <c r="D160" s="16" t="s">
        <v>157</v>
      </c>
      <c r="E160" s="16" t="s">
        <v>158</v>
      </c>
      <c r="F160" s="16" t="s">
        <v>169</v>
      </c>
      <c r="G160" s="16" t="s">
        <v>169</v>
      </c>
      <c r="H160" s="17">
        <v>0.20307773000000001</v>
      </c>
      <c r="I160" s="17">
        <v>10.191416</v>
      </c>
      <c r="J160" s="17">
        <v>1.6507258</v>
      </c>
      <c r="K160" s="17">
        <v>1.4900801E-2</v>
      </c>
      <c r="L160" s="17">
        <v>1.2972579E-2</v>
      </c>
      <c r="M160" s="17">
        <v>8.2874786999999994</v>
      </c>
      <c r="N160" s="48">
        <v>7.4616503000000001E-2</v>
      </c>
      <c r="O160" s="48">
        <v>9.2236816999999999E-4</v>
      </c>
      <c r="P160" s="48">
        <v>1.9755557999999999E-2</v>
      </c>
      <c r="Q160" s="48">
        <v>58.079852000000002</v>
      </c>
      <c r="R160" s="48">
        <v>10.499737</v>
      </c>
      <c r="S160" s="50">
        <v>0.24010935</v>
      </c>
      <c r="T160" s="50">
        <v>1.6507258</v>
      </c>
      <c r="U160" s="18">
        <v>2.0375050000000002E-8</v>
      </c>
      <c r="V160" s="18">
        <v>0.12998857999999999</v>
      </c>
      <c r="W160" s="18">
        <v>5.6055107E-3</v>
      </c>
      <c r="X160" s="18">
        <v>1.3745562999999999E-7</v>
      </c>
      <c r="Y160" s="18">
        <v>6.3031000999999994E-8</v>
      </c>
      <c r="Z160" s="18">
        <v>5.6728268E-9</v>
      </c>
      <c r="AA160" s="18">
        <v>1.4900801E-2</v>
      </c>
      <c r="AB160" s="18">
        <v>9.2236816999999999E-4</v>
      </c>
      <c r="AC160" s="18">
        <v>1.9755557999999999E-2</v>
      </c>
      <c r="AD160" s="18">
        <v>7.4616503000000001E-2</v>
      </c>
      <c r="AE160" s="18">
        <v>25.256233999999999</v>
      </c>
      <c r="AF160" s="18">
        <v>417.02098999999998</v>
      </c>
      <c r="AG160" s="18">
        <v>0.36828115</v>
      </c>
      <c r="AH160" s="18">
        <v>9.6540911999999999</v>
      </c>
      <c r="AI160" s="18">
        <v>5.8455641000000002E-6</v>
      </c>
      <c r="AJ160" s="18">
        <v>6.2264168000000002E-2</v>
      </c>
      <c r="AK160" s="18">
        <v>1.1008161999999999</v>
      </c>
      <c r="AL160" s="18">
        <v>0.48764542999999999</v>
      </c>
    </row>
    <row r="161" spans="1:38" x14ac:dyDescent="0.3">
      <c r="A161" s="16" t="s">
        <v>486</v>
      </c>
      <c r="B161" s="16" t="s">
        <v>450</v>
      </c>
      <c r="C161" s="16" t="s">
        <v>487</v>
      </c>
      <c r="D161" s="16" t="s">
        <v>157</v>
      </c>
      <c r="E161" s="16" t="s">
        <v>158</v>
      </c>
      <c r="F161" s="16" t="s">
        <v>169</v>
      </c>
      <c r="G161" s="16" t="s">
        <v>169</v>
      </c>
      <c r="H161" s="17">
        <v>0.20134663999999999</v>
      </c>
      <c r="I161" s="17">
        <v>9.9952190000000005</v>
      </c>
      <c r="J161" s="17">
        <v>1.6355976000000001</v>
      </c>
      <c r="K161" s="17">
        <v>1.4758800000000001E-2</v>
      </c>
      <c r="L161" s="17">
        <v>1.2859249E-2</v>
      </c>
      <c r="M161" s="17">
        <v>8.2171298999999998</v>
      </c>
      <c r="N161" s="48">
        <v>7.3923213000000002E-2</v>
      </c>
      <c r="O161" s="48">
        <v>9.1420683000000003E-4</v>
      </c>
      <c r="P161" s="48">
        <v>1.9582518E-2</v>
      </c>
      <c r="Q161" s="48">
        <v>57.469911000000003</v>
      </c>
      <c r="R161" s="48">
        <v>10.293542</v>
      </c>
      <c r="S161" s="50">
        <v>0.23748284</v>
      </c>
      <c r="T161" s="50">
        <v>1.6355976000000001</v>
      </c>
      <c r="U161" s="18">
        <v>2.0163690000000002E-8</v>
      </c>
      <c r="V161" s="18">
        <v>0.12429032</v>
      </c>
      <c r="W161" s="18">
        <v>5.4411694999999998E-3</v>
      </c>
      <c r="X161" s="18">
        <v>1.3539252000000001E-7</v>
      </c>
      <c r="Y161" s="18">
        <v>6.2437776000000001E-8</v>
      </c>
      <c r="Z161" s="18">
        <v>5.6227277000000002E-9</v>
      </c>
      <c r="AA161" s="18">
        <v>1.4758800000000001E-2</v>
      </c>
      <c r="AB161" s="18">
        <v>9.1420683000000003E-4</v>
      </c>
      <c r="AC161" s="18">
        <v>1.9582518E-2</v>
      </c>
      <c r="AD161" s="18">
        <v>7.3923213000000002E-2</v>
      </c>
      <c r="AE161" s="18">
        <v>25.03331</v>
      </c>
      <c r="AF161" s="18">
        <v>413.47534999999999</v>
      </c>
      <c r="AG161" s="18">
        <v>0.36460092999999999</v>
      </c>
      <c r="AH161" s="18">
        <v>9.4637782999999995</v>
      </c>
      <c r="AI161" s="18">
        <v>5.7703183000000004E-6</v>
      </c>
      <c r="AJ161" s="18">
        <v>6.1731795999999999E-2</v>
      </c>
      <c r="AK161" s="18">
        <v>1.0903528</v>
      </c>
      <c r="AL161" s="18">
        <v>0.48351295999999999</v>
      </c>
    </row>
    <row r="162" spans="1:38" x14ac:dyDescent="0.3">
      <c r="A162" s="16" t="s">
        <v>488</v>
      </c>
      <c r="B162" s="16" t="s">
        <v>450</v>
      </c>
      <c r="C162" s="16" t="s">
        <v>489</v>
      </c>
      <c r="D162" s="16" t="s">
        <v>157</v>
      </c>
      <c r="E162" s="16" t="s">
        <v>158</v>
      </c>
      <c r="F162" s="16" t="s">
        <v>169</v>
      </c>
      <c r="G162" s="16" t="s">
        <v>169</v>
      </c>
      <c r="H162" s="17">
        <v>0.21551600000000001</v>
      </c>
      <c r="I162" s="17">
        <v>11.493777</v>
      </c>
      <c r="J162" s="17">
        <v>1.8340662999999999</v>
      </c>
      <c r="K162" s="17">
        <v>1.5690037E-2</v>
      </c>
      <c r="L162" s="17">
        <v>1.3741577E-2</v>
      </c>
      <c r="M162" s="17">
        <v>8.7938399999999994</v>
      </c>
      <c r="N162" s="48">
        <v>7.8567364000000001E-2</v>
      </c>
      <c r="O162" s="48">
        <v>9.7776496999999992E-4</v>
      </c>
      <c r="P162" s="48">
        <v>2.0909626000000001E-2</v>
      </c>
      <c r="Q162" s="48">
        <v>62.253377999999998</v>
      </c>
      <c r="R162" s="48">
        <v>11.765143999999999</v>
      </c>
      <c r="S162" s="50">
        <v>0.25480400000000003</v>
      </c>
      <c r="T162" s="50">
        <v>1.8340662999999999</v>
      </c>
      <c r="U162" s="18">
        <v>2.5525655999999999E-8</v>
      </c>
      <c r="V162" s="18">
        <v>0.10406091000000001</v>
      </c>
      <c r="W162" s="18">
        <v>6.0065980000000001E-3</v>
      </c>
      <c r="X162" s="18">
        <v>1.3309659000000001E-7</v>
      </c>
      <c r="Y162" s="18">
        <v>6.6538140000000002E-8</v>
      </c>
      <c r="Z162" s="18">
        <v>6.0123252999999998E-9</v>
      </c>
      <c r="AA162" s="18">
        <v>1.5690037E-2</v>
      </c>
      <c r="AB162" s="18">
        <v>9.7776496999999992E-4</v>
      </c>
      <c r="AC162" s="18">
        <v>2.0909626000000001E-2</v>
      </c>
      <c r="AD162" s="18">
        <v>7.8567364000000001E-2</v>
      </c>
      <c r="AE162" s="18">
        <v>26.803964999999998</v>
      </c>
      <c r="AF162" s="18">
        <v>442.44420000000002</v>
      </c>
      <c r="AG162" s="18">
        <v>0.38969258000000001</v>
      </c>
      <c r="AH162" s="18">
        <v>10.788453000000001</v>
      </c>
      <c r="AI162" s="18">
        <v>5.9549167000000004E-6</v>
      </c>
      <c r="AJ162" s="18">
        <v>6.6034086000000006E-2</v>
      </c>
      <c r="AK162" s="18">
        <v>1.2505439</v>
      </c>
      <c r="AL162" s="18">
        <v>0.51748828000000002</v>
      </c>
    </row>
    <row r="163" spans="1:38" x14ac:dyDescent="0.3">
      <c r="A163" s="16" t="s">
        <v>490</v>
      </c>
      <c r="B163" s="16" t="s">
        <v>450</v>
      </c>
      <c r="C163" s="16" t="s">
        <v>491</v>
      </c>
      <c r="D163" s="16" t="s">
        <v>331</v>
      </c>
      <c r="E163" s="16" t="s">
        <v>158</v>
      </c>
      <c r="F163" s="16" t="s">
        <v>492</v>
      </c>
      <c r="G163" s="16" t="s">
        <v>492</v>
      </c>
      <c r="H163" s="17">
        <v>0.24001158</v>
      </c>
      <c r="I163" s="17">
        <v>15.499127</v>
      </c>
      <c r="J163" s="17">
        <v>2.1011845</v>
      </c>
      <c r="K163" s="17">
        <v>1.881677E-2</v>
      </c>
      <c r="L163" s="17">
        <v>2.3851601E-2</v>
      </c>
      <c r="M163" s="17">
        <v>13.977410000000001</v>
      </c>
      <c r="N163" s="48">
        <v>7.5249453999999993E-2</v>
      </c>
      <c r="O163" s="48">
        <v>1.9710346999999998E-3</v>
      </c>
      <c r="P163" s="48">
        <v>3.8038843000000003E-2</v>
      </c>
      <c r="Q163" s="48">
        <v>75.799400000000006</v>
      </c>
      <c r="R163" s="48">
        <v>15.785951000000001</v>
      </c>
      <c r="S163" s="50">
        <v>0.42914834999999996</v>
      </c>
      <c r="T163" s="50">
        <v>2.1011845</v>
      </c>
      <c r="U163" s="18">
        <v>1.9221305E-7</v>
      </c>
      <c r="V163" s="18">
        <v>9.7222680000000006E-2</v>
      </c>
      <c r="W163" s="18">
        <v>1.2345778999999999E-2</v>
      </c>
      <c r="X163" s="18">
        <v>1.4839061999999999E-7</v>
      </c>
      <c r="Y163" s="18">
        <v>7.1745954999999995E-8</v>
      </c>
      <c r="Z163" s="18">
        <v>1.3609076999999999E-8</v>
      </c>
      <c r="AA163" s="18">
        <v>1.881677E-2</v>
      </c>
      <c r="AB163" s="18">
        <v>1.9710346999999998E-3</v>
      </c>
      <c r="AC163" s="18">
        <v>3.8038843000000003E-2</v>
      </c>
      <c r="AD163" s="18">
        <v>7.5249453999999993E-2</v>
      </c>
      <c r="AE163" s="18">
        <v>238.030497</v>
      </c>
      <c r="AF163" s="18">
        <v>703.13838999999996</v>
      </c>
      <c r="AG163" s="18">
        <v>0.34123799999999999</v>
      </c>
      <c r="AH163" s="18">
        <v>14.578101999999999</v>
      </c>
      <c r="AI163" s="18">
        <v>5.6513154000000004E-6</v>
      </c>
      <c r="AJ163" s="18">
        <v>1.0115898999999999E-3</v>
      </c>
      <c r="AK163" s="18">
        <v>1.3167357</v>
      </c>
      <c r="AL163" s="18">
        <v>0.78343722000000005</v>
      </c>
    </row>
    <row r="164" spans="1:38" x14ac:dyDescent="0.3">
      <c r="A164" s="16" t="s">
        <v>493</v>
      </c>
      <c r="B164" s="16" t="s">
        <v>450</v>
      </c>
      <c r="C164" s="16" t="s">
        <v>494</v>
      </c>
      <c r="D164" s="16" t="s">
        <v>157</v>
      </c>
      <c r="E164" s="16" t="s">
        <v>158</v>
      </c>
      <c r="F164" s="16" t="s">
        <v>169</v>
      </c>
      <c r="G164" s="16" t="s">
        <v>169</v>
      </c>
      <c r="H164" s="17">
        <v>3.7836013000000002E-2</v>
      </c>
      <c r="I164" s="17">
        <v>13.187665000000001</v>
      </c>
      <c r="J164" s="17">
        <v>0.80828423000000005</v>
      </c>
      <c r="K164" s="17">
        <v>1.1213699000000001E-2</v>
      </c>
      <c r="L164" s="17">
        <v>2.8071951999999998E-3</v>
      </c>
      <c r="M164" s="17">
        <v>0.75041170000000001</v>
      </c>
      <c r="N164" s="48">
        <v>4.7955526999999998E-2</v>
      </c>
      <c r="O164" s="48">
        <v>1.0287075999999999E-4</v>
      </c>
      <c r="P164" s="48">
        <v>3.2223880000000001E-3</v>
      </c>
      <c r="Q164" s="48">
        <v>22.303070999999999</v>
      </c>
      <c r="R164" s="48">
        <v>14.000494</v>
      </c>
      <c r="S164" s="50">
        <v>0.10564046000000001</v>
      </c>
      <c r="T164" s="50">
        <v>0.80828423000000005</v>
      </c>
      <c r="U164" s="18">
        <v>1.4874143000000001E-8</v>
      </c>
      <c r="V164" s="18">
        <v>0.41273538999999998</v>
      </c>
      <c r="W164" s="18">
        <v>1.8217125E-3</v>
      </c>
      <c r="X164" s="18">
        <v>8.1824938999999997E-8</v>
      </c>
      <c r="Y164" s="18">
        <v>8.2704747999999998E-9</v>
      </c>
      <c r="Z164" s="18">
        <v>5.5416828000000005E-10</v>
      </c>
      <c r="AA164" s="18">
        <v>1.1213699000000001E-2</v>
      </c>
      <c r="AB164" s="18">
        <v>1.0287075999999999E-4</v>
      </c>
      <c r="AC164" s="18">
        <v>3.2223880000000001E-3</v>
      </c>
      <c r="AD164" s="18">
        <v>4.7955526999999998E-2</v>
      </c>
      <c r="AE164" s="18">
        <v>20.989561699999999</v>
      </c>
      <c r="AF164" s="18">
        <v>38.995545999999997</v>
      </c>
      <c r="AG164" s="18">
        <v>0.24827540000000001</v>
      </c>
      <c r="AH164" s="18">
        <v>12.771622000000001</v>
      </c>
      <c r="AI164" s="18">
        <v>2.9929460000000002E-6</v>
      </c>
      <c r="AJ164" s="18">
        <v>0.25166829000000002</v>
      </c>
      <c r="AK164" s="18">
        <v>0.48950044999999998</v>
      </c>
      <c r="AL164" s="18">
        <v>6.7115489E-2</v>
      </c>
    </row>
    <row r="165" spans="1:38" x14ac:dyDescent="0.3">
      <c r="A165" s="16" t="s">
        <v>495</v>
      </c>
      <c r="B165" s="16" t="s">
        <v>450</v>
      </c>
      <c r="C165" s="16" t="s">
        <v>496</v>
      </c>
      <c r="D165" s="16" t="s">
        <v>157</v>
      </c>
      <c r="E165" s="16" t="s">
        <v>158</v>
      </c>
      <c r="F165" s="16" t="s">
        <v>169</v>
      </c>
      <c r="G165" s="16" t="s">
        <v>169</v>
      </c>
      <c r="H165" s="17">
        <v>7.0503373999999994E-2</v>
      </c>
      <c r="I165" s="17">
        <v>9.7045250999999997</v>
      </c>
      <c r="J165" s="17">
        <v>2.8752333000000001</v>
      </c>
      <c r="K165" s="17">
        <v>3.9850908999999997E-2</v>
      </c>
      <c r="L165" s="17">
        <v>8.1888822000000007E-3</v>
      </c>
      <c r="M165" s="17">
        <v>4.3700425999999997</v>
      </c>
      <c r="N165" s="48">
        <v>0.17643513</v>
      </c>
      <c r="O165" s="48">
        <v>1.1700738E-4</v>
      </c>
      <c r="P165" s="48">
        <v>8.4067458000000005E-3</v>
      </c>
      <c r="Q165" s="48">
        <v>56.862380000000002</v>
      </c>
      <c r="R165" s="48">
        <v>10.486734999999999</v>
      </c>
      <c r="S165" s="50">
        <v>0.2728797</v>
      </c>
      <c r="T165" s="50">
        <v>2.8752333000000001</v>
      </c>
      <c r="U165" s="18">
        <v>1.3915994E-8</v>
      </c>
      <c r="V165" s="18">
        <v>0.23599734</v>
      </c>
      <c r="W165" s="18">
        <v>4.2288348000000002E-3</v>
      </c>
      <c r="X165" s="18">
        <v>2.687679E-7</v>
      </c>
      <c r="Y165" s="18">
        <v>4.1465985999999998E-8</v>
      </c>
      <c r="Z165" s="18">
        <v>1.1359145E-9</v>
      </c>
      <c r="AA165" s="18">
        <v>3.9850908999999997E-2</v>
      </c>
      <c r="AB165" s="18">
        <v>1.1700738E-4</v>
      </c>
      <c r="AC165" s="18">
        <v>8.4067458000000005E-3</v>
      </c>
      <c r="AD165" s="18">
        <v>0.17643513</v>
      </c>
      <c r="AE165" s="18">
        <v>14.264625800000001</v>
      </c>
      <c r="AF165" s="18">
        <v>186.66408000000001</v>
      </c>
      <c r="AG165" s="18">
        <v>0.23825096000000001</v>
      </c>
      <c r="AH165" s="18">
        <v>9.3257764000000005</v>
      </c>
      <c r="AI165" s="18">
        <v>3.6094102999999998E-6</v>
      </c>
      <c r="AJ165" s="18">
        <v>2.1021029000000002</v>
      </c>
      <c r="AK165" s="18">
        <v>0.77845836999999996</v>
      </c>
      <c r="AL165" s="18">
        <v>-5.3279735000000003E-3</v>
      </c>
    </row>
    <row r="166" spans="1:38" x14ac:dyDescent="0.3">
      <c r="A166" s="16" t="s">
        <v>497</v>
      </c>
      <c r="B166" s="16" t="s">
        <v>498</v>
      </c>
      <c r="C166" s="16" t="s">
        <v>499</v>
      </c>
      <c r="D166" s="16" t="s">
        <v>157</v>
      </c>
      <c r="E166" s="16" t="s">
        <v>158</v>
      </c>
      <c r="F166" s="16" t="s">
        <v>500</v>
      </c>
      <c r="G166" s="16" t="s">
        <v>500</v>
      </c>
      <c r="H166" s="17">
        <v>8.7659133E-7</v>
      </c>
      <c r="I166" s="17">
        <v>0.74157393999999999</v>
      </c>
      <c r="J166" s="17">
        <v>2.9630803000000001E-2</v>
      </c>
      <c r="K166" s="17">
        <v>1.9717386000000001E-4</v>
      </c>
      <c r="L166" s="17">
        <v>4.4876838999999997E-5</v>
      </c>
      <c r="M166" s="17">
        <v>3.8170825E-3</v>
      </c>
      <c r="N166" s="48">
        <v>7.2220385999999996E-4</v>
      </c>
      <c r="O166" s="48">
        <v>6.6802137000000002E-6</v>
      </c>
      <c r="P166" s="48">
        <v>6.4730578000000006E-5</v>
      </c>
      <c r="Q166" s="48">
        <v>0.78331426999999998</v>
      </c>
      <c r="R166" s="48">
        <v>0.77563256000000003</v>
      </c>
      <c r="S166" s="50">
        <v>4.0479922999999999E-3</v>
      </c>
      <c r="T166" s="50">
        <v>2.9630803000000001E-2</v>
      </c>
      <c r="U166" s="18">
        <v>5.7614975999999999E-10</v>
      </c>
      <c r="V166" s="18">
        <v>1.7482661E-2</v>
      </c>
      <c r="W166" s="18">
        <v>2.2373673E-4</v>
      </c>
      <c r="X166" s="18">
        <v>3.6624772999999999E-9</v>
      </c>
      <c r="Y166" s="18">
        <v>5.8951062999999998E-10</v>
      </c>
      <c r="Z166" s="18">
        <v>5.0625294000000001E-11</v>
      </c>
      <c r="AA166" s="18">
        <v>1.9717386000000001E-4</v>
      </c>
      <c r="AB166" s="18">
        <v>6.6802137000000002E-6</v>
      </c>
      <c r="AC166" s="18">
        <v>6.4730578000000006E-5</v>
      </c>
      <c r="AD166" s="18">
        <v>7.2220385999999996E-4</v>
      </c>
      <c r="AE166" s="18">
        <v>0.20283612100000001</v>
      </c>
      <c r="AF166" s="18">
        <v>0.43389244999999999</v>
      </c>
      <c r="AG166" s="18">
        <v>3.9281391000000002E-3</v>
      </c>
      <c r="AH166" s="18">
        <v>0.71647696999999999</v>
      </c>
      <c r="AI166" s="18">
        <v>3.4632768999999999E-7</v>
      </c>
      <c r="AJ166" s="18">
        <v>2.9612552E-5</v>
      </c>
      <c r="AK166" s="18">
        <v>2.9571131E-2</v>
      </c>
      <c r="AL166" s="18">
        <v>3.0059954000000001E-5</v>
      </c>
    </row>
    <row r="167" spans="1:38" x14ac:dyDescent="0.3">
      <c r="A167" s="16" t="s">
        <v>501</v>
      </c>
      <c r="B167" s="16" t="s">
        <v>498</v>
      </c>
      <c r="C167" s="16" t="s">
        <v>502</v>
      </c>
      <c r="D167" s="16" t="s">
        <v>157</v>
      </c>
      <c r="E167" s="16" t="s">
        <v>158</v>
      </c>
      <c r="F167" s="16" t="s">
        <v>175</v>
      </c>
      <c r="G167" s="16"/>
      <c r="H167" s="17">
        <v>6.5362720999999996E-6</v>
      </c>
      <c r="I167" s="17">
        <v>2.2579612999999998</v>
      </c>
      <c r="J167" s="17">
        <v>0.19335383</v>
      </c>
      <c r="K167" s="17">
        <v>2.5204308E-3</v>
      </c>
      <c r="L167" s="17">
        <v>5.7480243999999999E-4</v>
      </c>
      <c r="M167" s="17">
        <v>3.9996680999999999E-2</v>
      </c>
      <c r="N167" s="48">
        <v>7.2783850000000001E-3</v>
      </c>
      <c r="O167" s="48">
        <v>1.0365671999999999E-4</v>
      </c>
      <c r="P167" s="48">
        <v>2.7353483999999998E-4</v>
      </c>
      <c r="Q167" s="48">
        <v>2.6403373000000001</v>
      </c>
      <c r="R167" s="48">
        <v>2.3820160000000001</v>
      </c>
      <c r="S167" s="50">
        <v>3.2649637000000002E-2</v>
      </c>
      <c r="T167" s="50">
        <v>0.19335383</v>
      </c>
      <c r="U167" s="18">
        <v>1.8521339000000001E-9</v>
      </c>
      <c r="V167" s="18">
        <v>1.1712033E-2</v>
      </c>
      <c r="W167" s="18">
        <v>7.3891256999999999E-4</v>
      </c>
      <c r="X167" s="18">
        <v>2.0386197000000001E-8</v>
      </c>
      <c r="Y167" s="18">
        <v>4.4460313999999998E-9</v>
      </c>
      <c r="Z167" s="18">
        <v>1.5205569999999999E-10</v>
      </c>
      <c r="AA167" s="18">
        <v>2.5204308E-3</v>
      </c>
      <c r="AB167" s="18">
        <v>1.0365671999999999E-4</v>
      </c>
      <c r="AC167" s="18">
        <v>2.7353483999999998E-4</v>
      </c>
      <c r="AD167" s="18">
        <v>7.2783850000000001E-3</v>
      </c>
      <c r="AE167" s="18">
        <v>14.63531088</v>
      </c>
      <c r="AF167" s="18">
        <v>1.746049</v>
      </c>
      <c r="AG167" s="18">
        <v>0.33373646000000001</v>
      </c>
      <c r="AH167" s="18">
        <v>2.1289918000000001</v>
      </c>
      <c r="AI167" s="18">
        <v>4.6147733000000004E-6</v>
      </c>
      <c r="AJ167" s="18">
        <v>2.8662550999999999E-3</v>
      </c>
      <c r="AK167" s="18">
        <v>0.19029968</v>
      </c>
      <c r="AL167" s="18">
        <v>1.8789408000000001E-4</v>
      </c>
    </row>
    <row r="168" spans="1:38" x14ac:dyDescent="0.3">
      <c r="A168" s="16" t="s">
        <v>503</v>
      </c>
      <c r="B168" s="16" t="s">
        <v>498</v>
      </c>
      <c r="C168" s="16" t="s">
        <v>504</v>
      </c>
      <c r="D168" s="16" t="s">
        <v>157</v>
      </c>
      <c r="E168" s="16" t="s">
        <v>158</v>
      </c>
      <c r="F168" s="16" t="s">
        <v>500</v>
      </c>
      <c r="G168" s="16" t="s">
        <v>500</v>
      </c>
      <c r="H168" s="17">
        <v>2.4598460000000001E-6</v>
      </c>
      <c r="I168" s="17">
        <v>0.91225022</v>
      </c>
      <c r="J168" s="17">
        <v>3.6835901999999997E-2</v>
      </c>
      <c r="K168" s="17">
        <v>2.4826805000000002E-4</v>
      </c>
      <c r="L168" s="17">
        <v>5.0906852000000001E-5</v>
      </c>
      <c r="M168" s="17">
        <v>3.9493701999999999E-3</v>
      </c>
      <c r="N168" s="48">
        <v>1.0447912000000001E-3</v>
      </c>
      <c r="O168" s="48">
        <v>5.3785607999999997E-6</v>
      </c>
      <c r="P168" s="48">
        <v>9.2423093E-5</v>
      </c>
      <c r="Q168" s="48">
        <v>1.0652899</v>
      </c>
      <c r="R168" s="48">
        <v>1.0541886</v>
      </c>
      <c r="S168" s="50">
        <v>4.665527E-3</v>
      </c>
      <c r="T168" s="50">
        <v>3.6835901999999997E-2</v>
      </c>
      <c r="U168" s="18">
        <v>7.6852700999999995E-10</v>
      </c>
      <c r="V168" s="18">
        <v>2.0712026000000001E-2</v>
      </c>
      <c r="W168" s="18">
        <v>3.1386989000000001E-4</v>
      </c>
      <c r="X168" s="18">
        <v>4.4953869E-9</v>
      </c>
      <c r="Y168" s="18">
        <v>4.9714193999999996E-10</v>
      </c>
      <c r="Z168" s="18">
        <v>3.9597617999999999E-11</v>
      </c>
      <c r="AA168" s="18">
        <v>2.4826805000000002E-4</v>
      </c>
      <c r="AB168" s="18">
        <v>5.3785607999999997E-6</v>
      </c>
      <c r="AC168" s="18">
        <v>9.2423093E-5</v>
      </c>
      <c r="AD168" s="18">
        <v>1.0447912000000001E-3</v>
      </c>
      <c r="AE168" s="18">
        <v>0.265408845</v>
      </c>
      <c r="AF168" s="18">
        <v>0.44516196000000002</v>
      </c>
      <c r="AG168" s="18">
        <v>5.3285976999999998E-3</v>
      </c>
      <c r="AH168" s="18">
        <v>0.879714</v>
      </c>
      <c r="AI168" s="18">
        <v>1.6811896000000001E-7</v>
      </c>
      <c r="AJ168" s="18">
        <v>6.4934450000000003E-5</v>
      </c>
      <c r="AK168" s="18">
        <v>3.6740755E-2</v>
      </c>
      <c r="AL168" s="18">
        <v>3.0213030999999998E-5</v>
      </c>
    </row>
    <row r="169" spans="1:38" x14ac:dyDescent="0.3">
      <c r="A169" s="16" t="s">
        <v>505</v>
      </c>
      <c r="B169" s="16" t="s">
        <v>498</v>
      </c>
      <c r="C169" s="16" t="s">
        <v>506</v>
      </c>
      <c r="D169" s="16" t="s">
        <v>157</v>
      </c>
      <c r="E169" s="16" t="s">
        <v>158</v>
      </c>
      <c r="F169" s="16" t="s">
        <v>175</v>
      </c>
      <c r="G169" s="16" t="s">
        <v>175</v>
      </c>
      <c r="H169" s="17">
        <v>1.92E-14</v>
      </c>
      <c r="I169" s="17">
        <v>1.8904021</v>
      </c>
      <c r="J169" s="17">
        <v>7.9598433999999996E-2</v>
      </c>
      <c r="K169" s="17">
        <v>3.1916627000000002E-4</v>
      </c>
      <c r="L169" s="17">
        <v>1.9751264E-5</v>
      </c>
      <c r="M169" s="17">
        <v>0</v>
      </c>
      <c r="N169" s="48">
        <v>6.3355932000000003E-4</v>
      </c>
      <c r="O169" s="48">
        <v>2.1366999999999999E-9</v>
      </c>
      <c r="P169" s="48">
        <v>5.8051021999999997E-5</v>
      </c>
      <c r="Q169" s="48">
        <v>1.8913359000000001</v>
      </c>
      <c r="R169" s="48">
        <v>1.8913359000000001</v>
      </c>
      <c r="S169" s="50">
        <v>5.7117383000000006E-3</v>
      </c>
      <c r="T169" s="50">
        <v>7.9598433999999996E-2</v>
      </c>
      <c r="U169" s="18">
        <v>6.1712000000000004E-9</v>
      </c>
      <c r="V169" s="18">
        <v>5.0013195000000003E-3</v>
      </c>
      <c r="W169" s="18">
        <v>1.8966997999999999E-4</v>
      </c>
      <c r="X169" s="18">
        <v>1.5161983999999999E-9</v>
      </c>
      <c r="Y169" s="18">
        <v>1.8699585E-10</v>
      </c>
      <c r="Z169" s="18">
        <v>1.4004313999999999E-11</v>
      </c>
      <c r="AA169" s="18">
        <v>3.1916627000000002E-4</v>
      </c>
      <c r="AB169" s="18">
        <v>2.1366999999999999E-9</v>
      </c>
      <c r="AC169" s="18">
        <v>5.8051021999999997E-5</v>
      </c>
      <c r="AD169" s="18">
        <v>6.3355932000000003E-4</v>
      </c>
      <c r="AE169" s="18">
        <v>0.18841764499999999</v>
      </c>
      <c r="AF169" s="18">
        <v>0</v>
      </c>
      <c r="AG169" s="18">
        <v>5.7266093999999998E-3</v>
      </c>
      <c r="AH169" s="18">
        <v>1.7561639</v>
      </c>
      <c r="AI169" s="18">
        <v>3.1314595E-10</v>
      </c>
      <c r="AJ169" s="18">
        <v>0</v>
      </c>
      <c r="AK169" s="18">
        <v>7.9598433999999996E-2</v>
      </c>
      <c r="AL169" s="18">
        <v>0</v>
      </c>
    </row>
    <row r="170" spans="1:38" x14ac:dyDescent="0.3">
      <c r="A170" s="16" t="s">
        <v>507</v>
      </c>
      <c r="B170" s="16" t="s">
        <v>498</v>
      </c>
      <c r="C170" s="16" t="s">
        <v>508</v>
      </c>
      <c r="D170" s="16" t="s">
        <v>157</v>
      </c>
      <c r="E170" s="16" t="s">
        <v>158</v>
      </c>
      <c r="F170" s="16" t="s">
        <v>175</v>
      </c>
      <c r="G170" s="16" t="s">
        <v>175</v>
      </c>
      <c r="H170" s="17">
        <v>1.3440226999999999E-11</v>
      </c>
      <c r="I170" s="17">
        <v>0.82572794000000005</v>
      </c>
      <c r="J170" s="17">
        <v>4.2702258999999999E-2</v>
      </c>
      <c r="K170" s="17">
        <v>1.5046640000000001E-4</v>
      </c>
      <c r="L170" s="17">
        <v>1.3143307000000001E-5</v>
      </c>
      <c r="M170" s="17">
        <v>3.4557187E-8</v>
      </c>
      <c r="N170" s="48">
        <v>4.1826573999999999E-4</v>
      </c>
      <c r="O170" s="48">
        <v>2.2598523000000001E-9</v>
      </c>
      <c r="P170" s="48">
        <v>3.8233257999999997E-5</v>
      </c>
      <c r="Q170" s="48">
        <v>0.82572869000000004</v>
      </c>
      <c r="R170" s="48">
        <v>0.82572849000000004</v>
      </c>
      <c r="S170" s="50">
        <v>2.9698586999999999E-3</v>
      </c>
      <c r="T170" s="50">
        <v>4.2702258999999999E-2</v>
      </c>
      <c r="U170" s="18">
        <v>3.8912043999999997E-9</v>
      </c>
      <c r="V170" s="18">
        <v>1.6546532999999999E-2</v>
      </c>
      <c r="W170" s="18">
        <v>1.1685947000000001E-4</v>
      </c>
      <c r="X170" s="18">
        <v>6.3320130000000005E-10</v>
      </c>
      <c r="Y170" s="18">
        <v>6.6971764999999994E-11</v>
      </c>
      <c r="Z170" s="18">
        <v>4.2641989999999998E-12</v>
      </c>
      <c r="AA170" s="18">
        <v>1.5046640000000001E-4</v>
      </c>
      <c r="AB170" s="18">
        <v>2.2598523000000001E-9</v>
      </c>
      <c r="AC170" s="18">
        <v>3.8233257999999997E-5</v>
      </c>
      <c r="AD170" s="18">
        <v>4.1826573999999999E-4</v>
      </c>
      <c r="AE170" s="18">
        <v>7.8378102000000005E-2</v>
      </c>
      <c r="AF170" s="18">
        <v>2.0424064000000001E-6</v>
      </c>
      <c r="AG170" s="18">
        <v>2.4204449000000002E-3</v>
      </c>
      <c r="AH170" s="18">
        <v>0.76011845</v>
      </c>
      <c r="AI170" s="18">
        <v>2.0963453E-10</v>
      </c>
      <c r="AJ170" s="18">
        <v>8.8147092999999996E-10</v>
      </c>
      <c r="AK170" s="18">
        <v>4.2702258E-2</v>
      </c>
      <c r="AL170" s="18">
        <v>4.3491725999999998E-10</v>
      </c>
    </row>
    <row r="171" spans="1:38" x14ac:dyDescent="0.3">
      <c r="A171" s="16" t="s">
        <v>509</v>
      </c>
      <c r="B171" s="16" t="s">
        <v>498</v>
      </c>
      <c r="C171" s="16" t="s">
        <v>510</v>
      </c>
      <c r="D171" s="16" t="s">
        <v>157</v>
      </c>
      <c r="E171" s="16" t="s">
        <v>158</v>
      </c>
      <c r="F171" s="16" t="s">
        <v>169</v>
      </c>
      <c r="G171" s="16" t="s">
        <v>169</v>
      </c>
      <c r="H171" s="17">
        <v>1.9802551E-4</v>
      </c>
      <c r="I171" s="17">
        <v>42.592409000000004</v>
      </c>
      <c r="J171" s="17">
        <v>3.1498952999999998</v>
      </c>
      <c r="K171" s="17">
        <v>1.6661622000000001E-2</v>
      </c>
      <c r="L171" s="17">
        <v>4.7949161999999998E-3</v>
      </c>
      <c r="M171" s="17">
        <v>0.22594835999999999</v>
      </c>
      <c r="N171" s="48">
        <v>3.5346562999999998E-2</v>
      </c>
      <c r="O171" s="48">
        <v>1.1458315000000001E-3</v>
      </c>
      <c r="P171" s="48">
        <v>3.3961845000000002E-3</v>
      </c>
      <c r="Q171" s="48">
        <v>46.471826</v>
      </c>
      <c r="R171" s="48">
        <v>45.391131999999999</v>
      </c>
      <c r="S171" s="50">
        <v>0.39737655999999999</v>
      </c>
      <c r="T171" s="50">
        <v>3.1498952999999998</v>
      </c>
      <c r="U171" s="18">
        <v>3.5610004999999998E-8</v>
      </c>
      <c r="V171" s="18">
        <v>0.29706342000000002</v>
      </c>
      <c r="W171" s="18">
        <v>1.1231115999999999E-2</v>
      </c>
      <c r="X171" s="18">
        <v>1.9236577E-7</v>
      </c>
      <c r="Y171" s="18">
        <v>5.4246082000000001E-8</v>
      </c>
      <c r="Z171" s="18">
        <v>1.5891547999999999E-9</v>
      </c>
      <c r="AA171" s="18">
        <v>1.6661622000000001E-2</v>
      </c>
      <c r="AB171" s="18">
        <v>1.1458315000000001E-3</v>
      </c>
      <c r="AC171" s="18">
        <v>3.3961845000000002E-3</v>
      </c>
      <c r="AD171" s="18">
        <v>3.5346562999999998E-2</v>
      </c>
      <c r="AE171" s="18">
        <v>300.40626139999995</v>
      </c>
      <c r="AF171" s="18">
        <v>17.346848000000001</v>
      </c>
      <c r="AG171" s="18">
        <v>0.84832863999999997</v>
      </c>
      <c r="AH171" s="18">
        <v>39.851517999999999</v>
      </c>
      <c r="AI171" s="18">
        <v>3.5712427000000001E-5</v>
      </c>
      <c r="AJ171" s="18">
        <v>5.1236231000000004E-3</v>
      </c>
      <c r="AK171" s="18">
        <v>3.1400941000000002</v>
      </c>
      <c r="AL171" s="18">
        <v>4.6774916999999996E-3</v>
      </c>
    </row>
    <row r="172" spans="1:38" x14ac:dyDescent="0.3">
      <c r="A172" s="16" t="s">
        <v>511</v>
      </c>
      <c r="B172" s="16" t="s">
        <v>498</v>
      </c>
      <c r="C172" s="16" t="s">
        <v>512</v>
      </c>
      <c r="D172" s="16" t="s">
        <v>157</v>
      </c>
      <c r="E172" s="16" t="s">
        <v>158</v>
      </c>
      <c r="F172" s="16" t="s">
        <v>169</v>
      </c>
      <c r="G172" s="16" t="s">
        <v>169</v>
      </c>
      <c r="H172" s="17">
        <v>2.9530689E-3</v>
      </c>
      <c r="I172" s="17">
        <v>79.818494999999999</v>
      </c>
      <c r="J172" s="17">
        <v>5.9641596999999997</v>
      </c>
      <c r="K172" s="17">
        <v>0.45793804999999999</v>
      </c>
      <c r="L172" s="17">
        <v>0.11998420999999999</v>
      </c>
      <c r="M172" s="17">
        <v>1.4734271000000001</v>
      </c>
      <c r="N172" s="48">
        <v>0.31909554000000001</v>
      </c>
      <c r="O172" s="48">
        <v>3.5964795000000001E-2</v>
      </c>
      <c r="P172" s="48">
        <v>2.2545877999999998E-2</v>
      </c>
      <c r="Q172" s="48">
        <v>99.997619</v>
      </c>
      <c r="R172" s="48">
        <v>97.262552999999997</v>
      </c>
      <c r="S172" s="50">
        <v>9.9120851000000005</v>
      </c>
      <c r="T172" s="50">
        <v>5.9641596999999997</v>
      </c>
      <c r="U172" s="18">
        <v>7.3379775000000004E-8</v>
      </c>
      <c r="V172" s="18">
        <v>0.71360688000000005</v>
      </c>
      <c r="W172" s="18">
        <v>8.8848266999999995E-2</v>
      </c>
      <c r="X172" s="18">
        <v>1.0462356E-6</v>
      </c>
      <c r="Y172" s="18">
        <v>6.0273821E-6</v>
      </c>
      <c r="Z172" s="18">
        <v>6.8897140999999993E-8</v>
      </c>
      <c r="AA172" s="18">
        <v>0.45793804999999999</v>
      </c>
      <c r="AB172" s="18">
        <v>3.5964795000000001E-2</v>
      </c>
      <c r="AC172" s="18">
        <v>2.2545877999999998E-2</v>
      </c>
      <c r="AD172" s="18">
        <v>0.31909554000000001</v>
      </c>
      <c r="AE172" s="18">
        <v>520.810338</v>
      </c>
      <c r="AF172" s="18">
        <v>145.72900999999999</v>
      </c>
      <c r="AG172" s="18">
        <v>6.5781447000000002</v>
      </c>
      <c r="AH172" s="18">
        <v>74.918859999999995</v>
      </c>
      <c r="AI172" s="18">
        <v>5.8612114999999996E-3</v>
      </c>
      <c r="AJ172" s="18">
        <v>1.6735475999999999E-2</v>
      </c>
      <c r="AK172" s="18">
        <v>5.9360116999999999</v>
      </c>
      <c r="AL172" s="18">
        <v>1.1412504E-2</v>
      </c>
    </row>
    <row r="173" spans="1:38" x14ac:dyDescent="0.3">
      <c r="A173" s="16" t="s">
        <v>513</v>
      </c>
      <c r="B173" s="16" t="s">
        <v>498</v>
      </c>
      <c r="C173" s="16" t="s">
        <v>514</v>
      </c>
      <c r="D173" s="16" t="s">
        <v>157</v>
      </c>
      <c r="E173" s="16" t="s">
        <v>158</v>
      </c>
      <c r="F173" s="16" t="s">
        <v>175</v>
      </c>
      <c r="G173" s="16" t="s">
        <v>175</v>
      </c>
      <c r="H173" s="17">
        <v>2.077684E-5</v>
      </c>
      <c r="I173" s="17">
        <v>12.007213</v>
      </c>
      <c r="J173" s="17">
        <v>2.0429515999999999</v>
      </c>
      <c r="K173" s="17">
        <v>6.0555289E-3</v>
      </c>
      <c r="L173" s="17">
        <v>1.1308173E-3</v>
      </c>
      <c r="M173" s="17">
        <v>8.3169134000000006E-2</v>
      </c>
      <c r="N173" s="48">
        <v>1.2830767E-2</v>
      </c>
      <c r="O173" s="48">
        <v>1.9225133000000001E-4</v>
      </c>
      <c r="P173" s="48">
        <v>1.1589177E-3</v>
      </c>
      <c r="Q173" s="48">
        <v>12.754835</v>
      </c>
      <c r="R173" s="48">
        <v>12.224615999999999</v>
      </c>
      <c r="S173" s="50">
        <v>0.16087235999999999</v>
      </c>
      <c r="T173" s="50">
        <v>2.0429515999999999</v>
      </c>
      <c r="U173" s="18">
        <v>1.3632274000000001E-8</v>
      </c>
      <c r="V173" s="18">
        <v>2.4800919000000001E-2</v>
      </c>
      <c r="W173" s="18">
        <v>4.2290764000000002E-3</v>
      </c>
      <c r="X173" s="18">
        <v>2.9659598000000002E-7</v>
      </c>
      <c r="Y173" s="18">
        <v>6.5695831000000004E-8</v>
      </c>
      <c r="Z173" s="18">
        <v>3.9130051E-9</v>
      </c>
      <c r="AA173" s="18">
        <v>6.0555289E-3</v>
      </c>
      <c r="AB173" s="18">
        <v>1.9225133000000001E-4</v>
      </c>
      <c r="AC173" s="18">
        <v>1.1589177E-3</v>
      </c>
      <c r="AD173" s="18">
        <v>1.2830767E-2</v>
      </c>
      <c r="AE173" s="18">
        <v>25.988798799999998</v>
      </c>
      <c r="AF173" s="18">
        <v>3.8342868000000001</v>
      </c>
      <c r="AG173" s="18">
        <v>0.1240824</v>
      </c>
      <c r="AH173" s="18">
        <v>11.108827</v>
      </c>
      <c r="AI173" s="18">
        <v>7.8459649999999998E-7</v>
      </c>
      <c r="AJ173" s="18">
        <v>4.1913519E-4</v>
      </c>
      <c r="AK173" s="18">
        <v>2.0420950000000002</v>
      </c>
      <c r="AL173" s="18">
        <v>4.3747036E-4</v>
      </c>
    </row>
    <row r="174" spans="1:38" x14ac:dyDescent="0.3">
      <c r="A174" s="16" t="s">
        <v>515</v>
      </c>
      <c r="B174" s="16" t="s">
        <v>498</v>
      </c>
      <c r="C174" s="16" t="s">
        <v>516</v>
      </c>
      <c r="D174" s="16" t="s">
        <v>157</v>
      </c>
      <c r="E174" s="16" t="s">
        <v>158</v>
      </c>
      <c r="F174" s="16" t="s">
        <v>175</v>
      </c>
      <c r="G174" s="16" t="s">
        <v>175</v>
      </c>
      <c r="H174" s="17">
        <v>1.7247768E-5</v>
      </c>
      <c r="I174" s="17">
        <v>11.984138</v>
      </c>
      <c r="J174" s="17">
        <v>0.77704993</v>
      </c>
      <c r="K174" s="17">
        <v>3.198659E-3</v>
      </c>
      <c r="L174" s="17">
        <v>9.4366728999999996E-4</v>
      </c>
      <c r="M174" s="17">
        <v>3.8597418000000001E-2</v>
      </c>
      <c r="N174" s="48">
        <v>7.7853033999999996E-3</v>
      </c>
      <c r="O174" s="48">
        <v>2.1722774000000001E-4</v>
      </c>
      <c r="P174" s="48">
        <v>7.3274044000000004E-4</v>
      </c>
      <c r="Q174" s="48">
        <v>12.740485</v>
      </c>
      <c r="R174" s="48">
        <v>12.549115</v>
      </c>
      <c r="S174" s="50">
        <v>7.3234641999999989E-2</v>
      </c>
      <c r="T174" s="50">
        <v>0.77704993</v>
      </c>
      <c r="U174" s="18">
        <v>1.4778786999999999E-8</v>
      </c>
      <c r="V174" s="18">
        <v>6.3770204999999996E-2</v>
      </c>
      <c r="W174" s="18">
        <v>2.7563887E-3</v>
      </c>
      <c r="X174" s="18">
        <v>2.8831194000000001E-8</v>
      </c>
      <c r="Y174" s="18">
        <v>3.5275981999999999E-8</v>
      </c>
      <c r="Z174" s="18">
        <v>3.7626297E-10</v>
      </c>
      <c r="AA174" s="18">
        <v>3.198659E-3</v>
      </c>
      <c r="AB174" s="18">
        <v>2.1722774000000001E-4</v>
      </c>
      <c r="AC174" s="18">
        <v>7.3274044000000004E-4</v>
      </c>
      <c r="AD174" s="18">
        <v>7.7853033999999996E-3</v>
      </c>
      <c r="AE174" s="18">
        <v>2.8250877000000001</v>
      </c>
      <c r="AF174" s="18">
        <v>2.8255376999999999</v>
      </c>
      <c r="AG174" s="18">
        <v>8.4589515000000004E-2</v>
      </c>
      <c r="AH174" s="18">
        <v>11.060383</v>
      </c>
      <c r="AI174" s="18">
        <v>9.7848072000000006E-6</v>
      </c>
      <c r="AJ174" s="18">
        <v>1.0854473999999999E-3</v>
      </c>
      <c r="AK174" s="18">
        <v>0.77513578000000005</v>
      </c>
      <c r="AL174" s="18">
        <v>8.2870899999999996E-4</v>
      </c>
    </row>
    <row r="175" spans="1:38" x14ac:dyDescent="0.3">
      <c r="A175" s="16" t="s">
        <v>517</v>
      </c>
      <c r="B175" s="16" t="s">
        <v>498</v>
      </c>
      <c r="C175" s="16" t="s">
        <v>518</v>
      </c>
      <c r="D175" s="16" t="s">
        <v>157</v>
      </c>
      <c r="E175" s="16" t="s">
        <v>158</v>
      </c>
      <c r="F175" s="16" t="s">
        <v>175</v>
      </c>
      <c r="G175" s="16" t="s">
        <v>175</v>
      </c>
      <c r="H175" s="17">
        <v>0.16691824999999999</v>
      </c>
      <c r="I175" s="17">
        <v>11.072304000000001</v>
      </c>
      <c r="J175" s="17">
        <v>1.2165216000000001</v>
      </c>
      <c r="K175" s="17">
        <v>2.1926187999999999E-2</v>
      </c>
      <c r="L175" s="17">
        <v>6.0949547000000003E-3</v>
      </c>
      <c r="M175" s="17">
        <v>0.34232395999999998</v>
      </c>
      <c r="N175" s="48">
        <v>1.4247937E-2</v>
      </c>
      <c r="O175" s="48">
        <v>1.2145801000000001E-3</v>
      </c>
      <c r="P175" s="48">
        <v>1.3180137000000001E-3</v>
      </c>
      <c r="Q175" s="48">
        <v>12.181158999999999</v>
      </c>
      <c r="R175" s="48">
        <v>11.749257</v>
      </c>
      <c r="S175" s="50">
        <v>0.24176597999999999</v>
      </c>
      <c r="T175" s="50">
        <v>1.2165216000000001</v>
      </c>
      <c r="U175" s="18">
        <v>2.5080924E-8</v>
      </c>
      <c r="V175" s="18">
        <v>6.6759159999999998E-2</v>
      </c>
      <c r="W175" s="18">
        <v>5.4001698000000001E-3</v>
      </c>
      <c r="X175" s="18">
        <v>1.159963E-7</v>
      </c>
      <c r="Y175" s="18">
        <v>8.7804436000000003E-8</v>
      </c>
      <c r="Z175" s="18">
        <v>3.5236159999999998E-9</v>
      </c>
      <c r="AA175" s="18">
        <v>2.1926187999999999E-2</v>
      </c>
      <c r="AB175" s="18">
        <v>1.2145801000000001E-3</v>
      </c>
      <c r="AC175" s="18">
        <v>1.3180137000000001E-3</v>
      </c>
      <c r="AD175" s="18">
        <v>1.4247937E-2</v>
      </c>
      <c r="AE175" s="18">
        <v>10.851557</v>
      </c>
      <c r="AF175" s="18">
        <v>36.188218999999997</v>
      </c>
      <c r="AG175" s="18">
        <v>3.2535199000000001</v>
      </c>
      <c r="AH175" s="18">
        <v>10.361143999999999</v>
      </c>
      <c r="AI175" s="18">
        <v>5.9958231000000003E-5</v>
      </c>
      <c r="AJ175" s="18">
        <v>1.3754850999999999E-3</v>
      </c>
      <c r="AK175" s="18">
        <v>1.2105581000000001</v>
      </c>
      <c r="AL175" s="18">
        <v>4.5879648999999998E-3</v>
      </c>
    </row>
    <row r="176" spans="1:38" x14ac:dyDescent="0.3">
      <c r="A176" s="16" t="s">
        <v>519</v>
      </c>
      <c r="B176" s="16" t="s">
        <v>498</v>
      </c>
      <c r="C176" s="16" t="s">
        <v>520</v>
      </c>
      <c r="D176" s="16" t="s">
        <v>157</v>
      </c>
      <c r="E176" s="16" t="s">
        <v>158</v>
      </c>
      <c r="F176" s="16" t="s">
        <v>175</v>
      </c>
      <c r="G176" s="16" t="s">
        <v>175</v>
      </c>
      <c r="H176" s="17">
        <v>0.2041848</v>
      </c>
      <c r="I176" s="17">
        <v>13.396046999999999</v>
      </c>
      <c r="J176" s="17">
        <v>1.1195442</v>
      </c>
      <c r="K176" s="17">
        <v>2.6653330999999999E-2</v>
      </c>
      <c r="L176" s="17">
        <v>7.4158030000000003E-3</v>
      </c>
      <c r="M176" s="17">
        <v>0.41694539000000003</v>
      </c>
      <c r="N176" s="48">
        <v>1.6661236999999999E-2</v>
      </c>
      <c r="O176" s="48">
        <v>1.4806691E-3</v>
      </c>
      <c r="P176" s="48">
        <v>1.5440783E-3</v>
      </c>
      <c r="Q176" s="48">
        <v>14.673299</v>
      </c>
      <c r="R176" s="48">
        <v>14.148262000000001</v>
      </c>
      <c r="S176" s="50">
        <v>0.28387979000000002</v>
      </c>
      <c r="T176" s="50">
        <v>1.1195442</v>
      </c>
      <c r="U176" s="18">
        <v>3.0236715999999997E-8</v>
      </c>
      <c r="V176" s="18">
        <v>7.7834020000000004E-2</v>
      </c>
      <c r="W176" s="18">
        <v>6.3886615000000001E-3</v>
      </c>
      <c r="X176" s="18">
        <v>1.3947525E-7</v>
      </c>
      <c r="Y176" s="18">
        <v>1.0716899E-7</v>
      </c>
      <c r="Z176" s="18">
        <v>4.2870646999999997E-9</v>
      </c>
      <c r="AA176" s="18">
        <v>2.6653330999999999E-2</v>
      </c>
      <c r="AB176" s="18">
        <v>1.4806691E-3</v>
      </c>
      <c r="AC176" s="18">
        <v>1.5440783E-3</v>
      </c>
      <c r="AD176" s="18">
        <v>1.6661236999999999E-2</v>
      </c>
      <c r="AE176" s="18">
        <v>13.0971619</v>
      </c>
      <c r="AF176" s="18">
        <v>44.041443000000001</v>
      </c>
      <c r="AG176" s="18">
        <v>3.9836866999999998</v>
      </c>
      <c r="AH176" s="18">
        <v>12.530068</v>
      </c>
      <c r="AI176" s="18">
        <v>7.3276911E-5</v>
      </c>
      <c r="AJ176" s="18">
        <v>1.6442115E-3</v>
      </c>
      <c r="AK176" s="18">
        <v>1.1123117</v>
      </c>
      <c r="AL176" s="18">
        <v>5.5883297999999998E-3</v>
      </c>
    </row>
    <row r="177" spans="1:38" x14ac:dyDescent="0.3">
      <c r="A177" s="16" t="s">
        <v>521</v>
      </c>
      <c r="B177" s="16" t="s">
        <v>498</v>
      </c>
      <c r="C177" s="16" t="s">
        <v>522</v>
      </c>
      <c r="D177" s="16" t="s">
        <v>157</v>
      </c>
      <c r="E177" s="16" t="s">
        <v>158</v>
      </c>
      <c r="F177" s="16" t="s">
        <v>169</v>
      </c>
      <c r="G177" s="16" t="s">
        <v>169</v>
      </c>
      <c r="H177" s="17">
        <v>2.5179999999999999E-6</v>
      </c>
      <c r="I177" s="17">
        <v>26.554410000000001</v>
      </c>
      <c r="J177" s="17">
        <v>1.944526</v>
      </c>
      <c r="K177" s="17">
        <v>1.5962610000000001E-3</v>
      </c>
      <c r="L177" s="17">
        <v>2.5161277999999999E-4</v>
      </c>
      <c r="M177" s="17">
        <v>1.8343120000000001E-3</v>
      </c>
      <c r="N177" s="48">
        <v>4.6527951999999996E-3</v>
      </c>
      <c r="O177" s="48">
        <v>3.3095376000000003E-5</v>
      </c>
      <c r="P177" s="48">
        <v>4.3002341999999997E-4</v>
      </c>
      <c r="Q177" s="48">
        <v>26.630032</v>
      </c>
      <c r="R177" s="48">
        <v>26.618849999999998</v>
      </c>
      <c r="S177" s="50">
        <v>9.3618566E-2</v>
      </c>
      <c r="T177" s="50">
        <v>1.944526</v>
      </c>
      <c r="U177" s="18">
        <v>2.4694010000000001E-7</v>
      </c>
      <c r="V177" s="18">
        <v>2.410897E-2</v>
      </c>
      <c r="W177" s="18">
        <v>1.6461376E-3</v>
      </c>
      <c r="X177" s="18">
        <v>6.2748711000000002E-9</v>
      </c>
      <c r="Y177" s="18">
        <v>1.5872037E-9</v>
      </c>
      <c r="Z177" s="18">
        <v>1.0859193E-10</v>
      </c>
      <c r="AA177" s="18">
        <v>1.5962610000000001E-3</v>
      </c>
      <c r="AB177" s="18">
        <v>3.3095376000000003E-5</v>
      </c>
      <c r="AC177" s="18">
        <v>4.3002341999999997E-4</v>
      </c>
      <c r="AD177" s="18">
        <v>4.6527951999999996E-3</v>
      </c>
      <c r="AE177" s="18">
        <v>0.49352253000000001</v>
      </c>
      <c r="AF177" s="18">
        <v>1.5133352</v>
      </c>
      <c r="AG177" s="18">
        <v>6.6487071999999994E-2</v>
      </c>
      <c r="AH177" s="18">
        <v>23.969016</v>
      </c>
      <c r="AI177" s="18">
        <v>9.6258165000000004E-8</v>
      </c>
      <c r="AJ177" s="18">
        <v>5.1143400000000002E-5</v>
      </c>
      <c r="AK177" s="18">
        <v>1.9444697</v>
      </c>
      <c r="AL177" s="18">
        <v>5.2499999999999997E-6</v>
      </c>
    </row>
    <row r="178" spans="1:38" x14ac:dyDescent="0.3">
      <c r="A178" s="16" t="s">
        <v>523</v>
      </c>
      <c r="B178" s="16" t="s">
        <v>498</v>
      </c>
      <c r="C178" s="16" t="s">
        <v>524</v>
      </c>
      <c r="D178" s="16" t="s">
        <v>157</v>
      </c>
      <c r="E178" s="16" t="s">
        <v>158</v>
      </c>
      <c r="F178" s="16" t="s">
        <v>169</v>
      </c>
      <c r="G178" s="16" t="s">
        <v>169</v>
      </c>
      <c r="H178" s="17">
        <v>0</v>
      </c>
      <c r="I178" s="17">
        <v>0</v>
      </c>
      <c r="J178" s="17">
        <v>0</v>
      </c>
      <c r="K178" s="17">
        <v>0</v>
      </c>
      <c r="L178" s="17">
        <v>0</v>
      </c>
      <c r="M178" s="17">
        <v>0</v>
      </c>
      <c r="N178" s="48">
        <v>0</v>
      </c>
      <c r="O178" s="48">
        <v>0</v>
      </c>
      <c r="P178" s="48">
        <v>0</v>
      </c>
      <c r="Q178" s="48">
        <v>0</v>
      </c>
      <c r="R178" s="48">
        <v>0</v>
      </c>
      <c r="S178" s="50">
        <v>0</v>
      </c>
      <c r="T178" s="50">
        <v>0</v>
      </c>
      <c r="U178" s="18">
        <v>0</v>
      </c>
      <c r="V178" s="18">
        <v>0</v>
      </c>
      <c r="W178" s="18">
        <v>0</v>
      </c>
      <c r="X178" s="18">
        <v>0</v>
      </c>
      <c r="Y178" s="18">
        <v>0</v>
      </c>
      <c r="Z178" s="18">
        <v>0</v>
      </c>
      <c r="AA178" s="18">
        <v>0</v>
      </c>
      <c r="AB178" s="18">
        <v>0</v>
      </c>
      <c r="AC178" s="18">
        <v>0</v>
      </c>
      <c r="AD178" s="18">
        <v>0</v>
      </c>
      <c r="AE178" s="18">
        <v>0</v>
      </c>
      <c r="AF178" s="18">
        <v>0</v>
      </c>
      <c r="AG178" s="18">
        <v>0</v>
      </c>
      <c r="AH178" s="18">
        <v>0</v>
      </c>
      <c r="AI178" s="18">
        <v>0</v>
      </c>
      <c r="AJ178" s="18">
        <v>0</v>
      </c>
      <c r="AK178" s="18">
        <v>0</v>
      </c>
      <c r="AL178" s="18">
        <v>0</v>
      </c>
    </row>
    <row r="179" spans="1:38" x14ac:dyDescent="0.3">
      <c r="A179" s="16" t="s">
        <v>525</v>
      </c>
      <c r="B179" s="16" t="s">
        <v>498</v>
      </c>
      <c r="C179" s="16" t="s">
        <v>526</v>
      </c>
      <c r="D179" s="16" t="s">
        <v>157</v>
      </c>
      <c r="E179" s="16" t="s">
        <v>158</v>
      </c>
      <c r="F179" s="16" t="s">
        <v>169</v>
      </c>
      <c r="G179" s="16" t="s">
        <v>169</v>
      </c>
      <c r="H179" s="17">
        <v>0</v>
      </c>
      <c r="I179" s="17">
        <v>0</v>
      </c>
      <c r="J179" s="17">
        <v>0</v>
      </c>
      <c r="K179" s="17">
        <v>0</v>
      </c>
      <c r="L179" s="17">
        <v>0</v>
      </c>
      <c r="M179" s="17">
        <v>0</v>
      </c>
      <c r="N179" s="48">
        <v>0</v>
      </c>
      <c r="O179" s="48">
        <v>0</v>
      </c>
      <c r="P179" s="48">
        <v>0</v>
      </c>
      <c r="Q179" s="48">
        <v>0</v>
      </c>
      <c r="R179" s="48">
        <v>0</v>
      </c>
      <c r="S179" s="50">
        <v>0</v>
      </c>
      <c r="T179" s="50">
        <v>0</v>
      </c>
      <c r="U179" s="18">
        <v>0</v>
      </c>
      <c r="V179" s="18">
        <v>0</v>
      </c>
      <c r="W179" s="18">
        <v>0</v>
      </c>
      <c r="X179" s="18">
        <v>0</v>
      </c>
      <c r="Y179" s="18">
        <v>0</v>
      </c>
      <c r="Z179" s="18">
        <v>0</v>
      </c>
      <c r="AA179" s="18">
        <v>0</v>
      </c>
      <c r="AB179" s="18">
        <v>0</v>
      </c>
      <c r="AC179" s="18">
        <v>0</v>
      </c>
      <c r="AD179" s="18">
        <v>0</v>
      </c>
      <c r="AE179" s="18">
        <v>0</v>
      </c>
      <c r="AF179" s="18">
        <v>0</v>
      </c>
      <c r="AG179" s="18">
        <v>0</v>
      </c>
      <c r="AH179" s="18">
        <v>0</v>
      </c>
      <c r="AI179" s="18">
        <v>0</v>
      </c>
      <c r="AJ179" s="18">
        <v>0</v>
      </c>
      <c r="AK179" s="18">
        <v>0</v>
      </c>
      <c r="AL179" s="18">
        <v>0</v>
      </c>
    </row>
    <row r="180" spans="1:38" x14ac:dyDescent="0.3">
      <c r="A180" s="16" t="s">
        <v>527</v>
      </c>
      <c r="B180" s="16" t="s">
        <v>498</v>
      </c>
      <c r="C180" s="16" t="s">
        <v>528</v>
      </c>
      <c r="D180" s="16" t="s">
        <v>157</v>
      </c>
      <c r="E180" s="16" t="s">
        <v>158</v>
      </c>
      <c r="F180" s="16" t="s">
        <v>175</v>
      </c>
      <c r="G180" s="16" t="s">
        <v>175</v>
      </c>
      <c r="H180" s="17">
        <v>8.8769563999999993E-6</v>
      </c>
      <c r="I180" s="17">
        <v>3.0844407999999999</v>
      </c>
      <c r="J180" s="17">
        <v>0.11148117</v>
      </c>
      <c r="K180" s="17">
        <v>9.7310897000000001E-4</v>
      </c>
      <c r="L180" s="17">
        <v>3.4670121999999997E-4</v>
      </c>
      <c r="M180" s="17">
        <v>2.1651594999999999E-2</v>
      </c>
      <c r="N180" s="48">
        <v>1.5043666E-3</v>
      </c>
      <c r="O180" s="48">
        <v>7.8890331000000004E-5</v>
      </c>
      <c r="P180" s="48">
        <v>2.1455598E-4</v>
      </c>
      <c r="Q180" s="48">
        <v>3.4283603999999999</v>
      </c>
      <c r="R180" s="48">
        <v>3.3055553999999998</v>
      </c>
      <c r="S180" s="50">
        <v>2.5334092999999999E-2</v>
      </c>
      <c r="T180" s="50">
        <v>0.11148117</v>
      </c>
      <c r="U180" s="18">
        <v>1.8363169E-9</v>
      </c>
      <c r="V180" s="18">
        <v>9.7899127000000002E-2</v>
      </c>
      <c r="W180" s="18">
        <v>4.3526163000000002E-4</v>
      </c>
      <c r="X180" s="18">
        <v>8.2894564000000005E-9</v>
      </c>
      <c r="Y180" s="18">
        <v>6.9767930999999996E-9</v>
      </c>
      <c r="Z180" s="18">
        <v>2.1006072999999999E-10</v>
      </c>
      <c r="AA180" s="18">
        <v>9.7310897000000001E-4</v>
      </c>
      <c r="AB180" s="18">
        <v>7.8890331000000004E-5</v>
      </c>
      <c r="AC180" s="18">
        <v>2.1455598E-4</v>
      </c>
      <c r="AD180" s="18">
        <v>1.5043666E-3</v>
      </c>
      <c r="AE180" s="18">
        <v>1.5581939</v>
      </c>
      <c r="AF180" s="18">
        <v>1.1624839</v>
      </c>
      <c r="AG180" s="18">
        <v>0.11391556999999999</v>
      </c>
      <c r="AH180" s="18">
        <v>3.0051155999999999</v>
      </c>
      <c r="AI180" s="18">
        <v>8.1026023999999995E-6</v>
      </c>
      <c r="AJ180" s="18">
        <v>4.0941357000000002E-4</v>
      </c>
      <c r="AK180" s="18">
        <v>0.11095157999999999</v>
      </c>
      <c r="AL180" s="18">
        <v>1.2017588E-4</v>
      </c>
    </row>
    <row r="181" spans="1:38" x14ac:dyDescent="0.3">
      <c r="A181" s="16" t="s">
        <v>529</v>
      </c>
      <c r="B181" s="16" t="s">
        <v>498</v>
      </c>
      <c r="C181" s="16" t="s">
        <v>530</v>
      </c>
      <c r="D181" s="16" t="s">
        <v>157</v>
      </c>
      <c r="E181" s="16" t="s">
        <v>158</v>
      </c>
      <c r="F181" s="16" t="s">
        <v>175</v>
      </c>
      <c r="G181" s="16" t="s">
        <v>169</v>
      </c>
      <c r="H181" s="17">
        <v>1.5809735E-3</v>
      </c>
      <c r="I181" s="17">
        <v>51.601216000000001</v>
      </c>
      <c r="J181" s="17">
        <v>3.9213263999999999</v>
      </c>
      <c r="K181" s="17">
        <v>0.25168793</v>
      </c>
      <c r="L181" s="17">
        <v>6.4465406000000003E-2</v>
      </c>
      <c r="M181" s="17">
        <v>0.81855007000000002</v>
      </c>
      <c r="N181" s="48">
        <v>0.17842975999999999</v>
      </c>
      <c r="O181" s="48">
        <v>1.9238668E-2</v>
      </c>
      <c r="P181" s="48">
        <v>1.2835796E-2</v>
      </c>
      <c r="Q181" s="48">
        <v>62.92557</v>
      </c>
      <c r="R181" s="48">
        <v>61.278145000000002</v>
      </c>
      <c r="S181" s="50">
        <v>5.3444554000000002</v>
      </c>
      <c r="T181" s="50">
        <v>3.9213263999999999</v>
      </c>
      <c r="U181" s="18">
        <v>4.5982033000000002E-8</v>
      </c>
      <c r="V181" s="18">
        <v>0.39019374000000001</v>
      </c>
      <c r="W181" s="18">
        <v>5.0389104999999997E-2</v>
      </c>
      <c r="X181" s="18">
        <v>6.2908014E-7</v>
      </c>
      <c r="Y181" s="18">
        <v>3.2067554999999999E-6</v>
      </c>
      <c r="Z181" s="18">
        <v>3.6952252E-8</v>
      </c>
      <c r="AA181" s="18">
        <v>0.25168793</v>
      </c>
      <c r="AB181" s="18">
        <v>1.9238668E-2</v>
      </c>
      <c r="AC181" s="18">
        <v>1.2835796E-2</v>
      </c>
      <c r="AD181" s="18">
        <v>0.17842975999999999</v>
      </c>
      <c r="AE181" s="18">
        <v>280.99635000000001</v>
      </c>
      <c r="AF181" s="18">
        <v>80.015418999999994</v>
      </c>
      <c r="AG181" s="18">
        <v>4.3141037999999998</v>
      </c>
      <c r="AH181" s="18">
        <v>48.374119999999998</v>
      </c>
      <c r="AI181" s="18">
        <v>3.1205447000000001E-3</v>
      </c>
      <c r="AJ181" s="18">
        <v>9.9221121999999995E-3</v>
      </c>
      <c r="AK181" s="18">
        <v>3.9043374000000002</v>
      </c>
      <c r="AL181" s="18">
        <v>7.0669386999999998E-3</v>
      </c>
    </row>
    <row r="182" spans="1:38" x14ac:dyDescent="0.3">
      <c r="A182" s="16" t="s">
        <v>531</v>
      </c>
      <c r="B182" s="16" t="s">
        <v>498</v>
      </c>
      <c r="C182" s="16" t="s">
        <v>532</v>
      </c>
      <c r="D182" s="16" t="s">
        <v>157</v>
      </c>
      <c r="E182" s="16" t="s">
        <v>158</v>
      </c>
      <c r="F182" s="16" t="s">
        <v>175</v>
      </c>
      <c r="G182" s="16" t="s">
        <v>169</v>
      </c>
      <c r="H182" s="17">
        <v>1.9854700000000001E-4</v>
      </c>
      <c r="I182" s="17">
        <v>42.738048999999997</v>
      </c>
      <c r="J182" s="17">
        <v>3.1831013000000001</v>
      </c>
      <c r="K182" s="17">
        <v>1.7026928E-2</v>
      </c>
      <c r="L182" s="17">
        <v>4.8423570999999999E-3</v>
      </c>
      <c r="M182" s="17">
        <v>0.22678200000000001</v>
      </c>
      <c r="N182" s="48">
        <v>3.6698805000000001E-2</v>
      </c>
      <c r="O182" s="48">
        <v>1.1474871E-3</v>
      </c>
      <c r="P182" s="48">
        <v>3.5193156000000001E-3</v>
      </c>
      <c r="Q182" s="48">
        <v>46.599442000000003</v>
      </c>
      <c r="R182" s="48">
        <v>45.519258000000001</v>
      </c>
      <c r="S182" s="50">
        <v>0.40033240000000003</v>
      </c>
      <c r="T182" s="50">
        <v>3.1831013000000001</v>
      </c>
      <c r="U182" s="18">
        <v>3.6168977999999997E-8</v>
      </c>
      <c r="V182" s="18">
        <v>0.28114918</v>
      </c>
      <c r="W182" s="18">
        <v>1.1630309E-2</v>
      </c>
      <c r="X182" s="18">
        <v>1.9554326000000001E-7</v>
      </c>
      <c r="Y182" s="18">
        <v>5.4462184999999998E-8</v>
      </c>
      <c r="Z182" s="18">
        <v>1.5988369999999999E-9</v>
      </c>
      <c r="AA182" s="18">
        <v>1.7026928E-2</v>
      </c>
      <c r="AB182" s="18">
        <v>1.1474871E-3</v>
      </c>
      <c r="AC182" s="18">
        <v>3.5193156000000001E-3</v>
      </c>
      <c r="AD182" s="18">
        <v>3.6698805000000001E-2</v>
      </c>
      <c r="AE182" s="18">
        <v>300.64289780000001</v>
      </c>
      <c r="AF182" s="18">
        <v>17.504428999999998</v>
      </c>
      <c r="AG182" s="18">
        <v>0.84914882999999997</v>
      </c>
      <c r="AH182" s="18">
        <v>39.969785999999999</v>
      </c>
      <c r="AI182" s="18">
        <v>3.5771926E-5</v>
      </c>
      <c r="AJ182" s="18">
        <v>5.1255500000000004E-3</v>
      </c>
      <c r="AK182" s="18">
        <v>3.1732814999999999</v>
      </c>
      <c r="AL182" s="18">
        <v>4.6942514000000001E-3</v>
      </c>
    </row>
    <row r="183" spans="1:38" x14ac:dyDescent="0.3">
      <c r="A183" s="16" t="s">
        <v>533</v>
      </c>
      <c r="B183" s="16" t="s">
        <v>498</v>
      </c>
      <c r="C183" s="16" t="s">
        <v>534</v>
      </c>
      <c r="D183" s="16" t="s">
        <v>157</v>
      </c>
      <c r="E183" s="16" t="s">
        <v>158</v>
      </c>
      <c r="F183" s="16" t="s">
        <v>169</v>
      </c>
      <c r="G183" s="16" t="s">
        <v>169</v>
      </c>
      <c r="H183" s="17">
        <v>1.48589E-4</v>
      </c>
      <c r="I183" s="17">
        <v>7.8286059999999997</v>
      </c>
      <c r="J183" s="17">
        <v>0.59408318999999998</v>
      </c>
      <c r="K183" s="17">
        <v>2.172112E-2</v>
      </c>
      <c r="L183" s="17">
        <v>5.8503080000000002E-3</v>
      </c>
      <c r="M183" s="17">
        <v>0.30320471999999998</v>
      </c>
      <c r="N183" s="48">
        <v>2.0114139E-2</v>
      </c>
      <c r="O183" s="48">
        <v>1.6230986000000001E-3</v>
      </c>
      <c r="P183" s="48">
        <v>1.9563688999999999E-3</v>
      </c>
      <c r="Q183" s="48">
        <v>10.288475</v>
      </c>
      <c r="R183" s="48">
        <v>8.7948836000000004</v>
      </c>
      <c r="S183" s="50">
        <v>0.46076249999999996</v>
      </c>
      <c r="T183" s="50">
        <v>0.59408318999999998</v>
      </c>
      <c r="U183" s="18">
        <v>8.5706529999999997E-9</v>
      </c>
      <c r="V183" s="18">
        <v>7.6404876999999996E-2</v>
      </c>
      <c r="W183" s="18">
        <v>4.9770489000000003E-3</v>
      </c>
      <c r="X183" s="18">
        <v>6.8746863000000006E-8</v>
      </c>
      <c r="Y183" s="18">
        <v>2.6301550000000002E-7</v>
      </c>
      <c r="Z183" s="18">
        <v>3.1533709000000001E-9</v>
      </c>
      <c r="AA183" s="18">
        <v>2.172112E-2</v>
      </c>
      <c r="AB183" s="18">
        <v>1.6230986000000001E-3</v>
      </c>
      <c r="AC183" s="18">
        <v>1.9563688999999999E-3</v>
      </c>
      <c r="AD183" s="18">
        <v>2.0114139E-2</v>
      </c>
      <c r="AE183" s="18">
        <v>37.882127999999994</v>
      </c>
      <c r="AF183" s="18">
        <v>18.852179</v>
      </c>
      <c r="AG183" s="18">
        <v>0.40076991000000001</v>
      </c>
      <c r="AH183" s="18">
        <v>7.3514754</v>
      </c>
      <c r="AI183" s="18">
        <v>2.5186999E-4</v>
      </c>
      <c r="AJ183" s="18">
        <v>1.2046599999999999E-2</v>
      </c>
      <c r="AK183" s="18">
        <v>0.56809399000000005</v>
      </c>
      <c r="AL183" s="18">
        <v>1.3942599E-2</v>
      </c>
    </row>
    <row r="184" spans="1:38" x14ac:dyDescent="0.3">
      <c r="A184" s="16" t="s">
        <v>535</v>
      </c>
      <c r="B184" s="16" t="s">
        <v>498</v>
      </c>
      <c r="C184" s="16" t="s">
        <v>536</v>
      </c>
      <c r="D184" s="16" t="s">
        <v>157</v>
      </c>
      <c r="E184" s="16" t="s">
        <v>158</v>
      </c>
      <c r="F184" s="16" t="s">
        <v>169</v>
      </c>
      <c r="G184" s="16" t="s">
        <v>169</v>
      </c>
      <c r="H184" s="17">
        <v>3.8848616999999999E-5</v>
      </c>
      <c r="I184" s="17">
        <v>4.2680002999999997</v>
      </c>
      <c r="J184" s="17">
        <v>0.32623803000000001</v>
      </c>
      <c r="K184" s="17">
        <v>4.1485639E-3</v>
      </c>
      <c r="L184" s="17">
        <v>1.3711210999999999E-3</v>
      </c>
      <c r="M184" s="17">
        <v>0.26436017000000001</v>
      </c>
      <c r="N184" s="48">
        <v>7.9095964999999994E-3</v>
      </c>
      <c r="O184" s="48">
        <v>2.7783880999999999E-4</v>
      </c>
      <c r="P184" s="48">
        <v>1.1158695E-3</v>
      </c>
      <c r="Q184" s="48">
        <v>6.0434168000000001</v>
      </c>
      <c r="R184" s="48">
        <v>4.5576143</v>
      </c>
      <c r="S184" s="50">
        <v>8.7372808999999996E-2</v>
      </c>
      <c r="T184" s="50">
        <v>0.32623803000000001</v>
      </c>
      <c r="U184" s="18">
        <v>5.5399569999999998E-9</v>
      </c>
      <c r="V184" s="18">
        <v>5.0109233000000003E-2</v>
      </c>
      <c r="W184" s="18">
        <v>1.4636914E-3</v>
      </c>
      <c r="X184" s="18">
        <v>2.5196102999999999E-8</v>
      </c>
      <c r="Y184" s="18">
        <v>3.8758549000000002E-8</v>
      </c>
      <c r="Z184" s="18">
        <v>5.7370054999999996E-10</v>
      </c>
      <c r="AA184" s="18">
        <v>4.1485639E-3</v>
      </c>
      <c r="AB184" s="18">
        <v>2.7783880999999999E-4</v>
      </c>
      <c r="AC184" s="18">
        <v>1.1158695E-3</v>
      </c>
      <c r="AD184" s="18">
        <v>7.9095964999999994E-3</v>
      </c>
      <c r="AE184" s="18">
        <v>18.226027800000001</v>
      </c>
      <c r="AF184" s="18">
        <v>14.177436999999999</v>
      </c>
      <c r="AG184" s="18">
        <v>9.9469877999999998E-2</v>
      </c>
      <c r="AH184" s="18">
        <v>4.0135994000000004</v>
      </c>
      <c r="AI184" s="18">
        <v>3.3440828999999999E-5</v>
      </c>
      <c r="AJ184" s="18">
        <v>1.225915E-2</v>
      </c>
      <c r="AK184" s="18">
        <v>0.29944576000000001</v>
      </c>
      <c r="AL184" s="18">
        <v>1.4533127E-2</v>
      </c>
    </row>
    <row r="185" spans="1:38" x14ac:dyDescent="0.3">
      <c r="A185" s="16" t="s">
        <v>537</v>
      </c>
      <c r="B185" s="16" t="s">
        <v>538</v>
      </c>
      <c r="C185" s="16" t="s">
        <v>539</v>
      </c>
      <c r="D185" s="16" t="s">
        <v>157</v>
      </c>
      <c r="E185" s="16" t="s">
        <v>158</v>
      </c>
      <c r="F185" s="16" t="s">
        <v>540</v>
      </c>
      <c r="G185" s="16" t="s">
        <v>540</v>
      </c>
      <c r="H185" s="17">
        <v>1.278E-5</v>
      </c>
      <c r="I185" s="17">
        <v>28.997212999999999</v>
      </c>
      <c r="J185" s="17">
        <v>1.8482437</v>
      </c>
      <c r="K185" s="17">
        <v>8.2381312000000002E-3</v>
      </c>
      <c r="L185" s="17">
        <v>1.2264213E-3</v>
      </c>
      <c r="M185" s="17">
        <v>7.8244179999999997E-3</v>
      </c>
      <c r="N185" s="48">
        <v>2.7046029999999999E-2</v>
      </c>
      <c r="O185" s="48">
        <v>8.7837083E-5</v>
      </c>
      <c r="P185" s="48">
        <v>2.4868885000000002E-3</v>
      </c>
      <c r="Q185" s="48">
        <v>31.283023</v>
      </c>
      <c r="R185" s="48">
        <v>31.153355999999999</v>
      </c>
      <c r="S185" s="50">
        <v>0.13158321000000001</v>
      </c>
      <c r="T185" s="50">
        <v>1.8482437</v>
      </c>
      <c r="U185" s="18">
        <v>2.7561727000000003E-7</v>
      </c>
      <c r="V185" s="18">
        <v>7.0248695E-2</v>
      </c>
      <c r="W185" s="18">
        <v>7.2703851999999999E-3</v>
      </c>
      <c r="X185" s="18">
        <v>6.4097189000000005E-8</v>
      </c>
      <c r="Y185" s="18">
        <v>3.9051793000000001E-9</v>
      </c>
      <c r="Z185" s="18">
        <v>3.0112111000000002E-10</v>
      </c>
      <c r="AA185" s="18">
        <v>8.2381312000000002E-3</v>
      </c>
      <c r="AB185" s="18">
        <v>8.7837083E-5</v>
      </c>
      <c r="AC185" s="18">
        <v>2.4868885000000002E-3</v>
      </c>
      <c r="AD185" s="18">
        <v>2.7046029999999999E-2</v>
      </c>
      <c r="AE185" s="18">
        <v>2.7261492000000001</v>
      </c>
      <c r="AF185" s="18">
        <v>2.8257859999999999</v>
      </c>
      <c r="AG185" s="18">
        <v>0.49202219000000003</v>
      </c>
      <c r="AH185" s="18">
        <v>26.562159999999999</v>
      </c>
      <c r="AI185" s="18">
        <v>6.6691634E-7</v>
      </c>
      <c r="AJ185" s="18">
        <v>3.0254526E-2</v>
      </c>
      <c r="AK185" s="18">
        <v>1.7614586999999999</v>
      </c>
      <c r="AL185" s="18">
        <v>5.6530469E-2</v>
      </c>
    </row>
    <row r="186" spans="1:38" x14ac:dyDescent="0.3">
      <c r="A186" s="16" t="s">
        <v>541</v>
      </c>
      <c r="B186" s="16" t="s">
        <v>538</v>
      </c>
      <c r="C186" s="16" t="s">
        <v>542</v>
      </c>
      <c r="D186" s="16" t="s">
        <v>157</v>
      </c>
      <c r="E186" s="16" t="s">
        <v>158</v>
      </c>
      <c r="F186" s="16" t="s">
        <v>543</v>
      </c>
      <c r="G186" s="16" t="s">
        <v>543</v>
      </c>
      <c r="H186" s="81">
        <v>9.6800000000000005E-6</v>
      </c>
      <c r="I186" s="81">
        <v>30.7</v>
      </c>
      <c r="J186" s="81">
        <v>2.0699999999999998</v>
      </c>
      <c r="K186" s="81">
        <v>1.3100000000000001E-2</v>
      </c>
      <c r="L186" s="81">
        <v>2.9399999999999999E-3</v>
      </c>
      <c r="M186" s="81">
        <v>7.7000000000000002E-3</v>
      </c>
      <c r="N186" s="82">
        <v>5.1200000000000002E-2</v>
      </c>
      <c r="O186" s="82">
        <v>1.06E-4</v>
      </c>
      <c r="P186" s="82">
        <v>5.0099999999999997E-3</v>
      </c>
      <c r="Q186" s="82">
        <v>32.200000000000003</v>
      </c>
      <c r="R186" s="82">
        <v>32.1</v>
      </c>
      <c r="S186" s="83">
        <v>0.18</v>
      </c>
      <c r="T186" s="83">
        <v>2.0699999999999998</v>
      </c>
      <c r="U186" s="84">
        <v>3.3799999999999998E-7</v>
      </c>
      <c r="V186" s="84">
        <v>0.10199999999999999</v>
      </c>
      <c r="W186" s="84">
        <v>1.3299999999999999E-2</v>
      </c>
      <c r="X186" s="84">
        <v>1.6899999999999999E-7</v>
      </c>
      <c r="Y186" s="84">
        <v>5.8500000000000003E-9</v>
      </c>
      <c r="Z186" s="84">
        <v>3.2099999999999998E-10</v>
      </c>
      <c r="AA186" s="84">
        <v>1.3100000000000001E-2</v>
      </c>
      <c r="AB186" s="84">
        <v>1.06E-4</v>
      </c>
      <c r="AC186" s="84">
        <v>5.0099999999999997E-3</v>
      </c>
      <c r="AD186" s="84">
        <v>5.1200000000000002E-2</v>
      </c>
      <c r="AE186" s="84">
        <v>7.95</v>
      </c>
      <c r="AF186" s="84">
        <v>4.8099999999999996</v>
      </c>
      <c r="AG186" s="84">
        <v>0.46200000000000002</v>
      </c>
      <c r="AH186" s="84">
        <v>28.9</v>
      </c>
      <c r="AI186" s="84">
        <v>1.4300000000000001E-6</v>
      </c>
      <c r="AJ186" s="84">
        <v>1.5299999999999999E-2</v>
      </c>
      <c r="AK186" s="84">
        <v>2.06</v>
      </c>
      <c r="AL186" s="84">
        <v>1.9700000000000001E-5</v>
      </c>
    </row>
    <row r="187" spans="1:38" x14ac:dyDescent="0.3">
      <c r="A187" s="16" t="s">
        <v>544</v>
      </c>
      <c r="B187" s="16" t="s">
        <v>538</v>
      </c>
      <c r="C187" s="16" t="s">
        <v>545</v>
      </c>
      <c r="D187" s="16" t="s">
        <v>157</v>
      </c>
      <c r="E187" s="16" t="s">
        <v>158</v>
      </c>
      <c r="F187" s="16" t="s">
        <v>546</v>
      </c>
      <c r="G187" s="16" t="s">
        <v>546</v>
      </c>
      <c r="H187" s="81">
        <v>6.9299999999999997E-6</v>
      </c>
      <c r="I187" s="81">
        <v>16.7</v>
      </c>
      <c r="J187" s="81">
        <v>1.1499999999999999</v>
      </c>
      <c r="K187" s="81">
        <v>5.8700000000000002E-3</v>
      </c>
      <c r="L187" s="81">
        <v>1.7899999999999999E-3</v>
      </c>
      <c r="M187" s="81">
        <v>5.1999999999999998E-3</v>
      </c>
      <c r="N187" s="82">
        <v>2.1499999999999998E-2</v>
      </c>
      <c r="O187" s="82">
        <v>6.0399999999999998E-5</v>
      </c>
      <c r="P187" s="82">
        <v>2.3E-3</v>
      </c>
      <c r="Q187" s="82">
        <v>17.399999999999999</v>
      </c>
      <c r="R187" s="82">
        <v>17.399999999999999</v>
      </c>
      <c r="S187" s="83">
        <v>0.09</v>
      </c>
      <c r="T187" s="83">
        <v>1.1499999999999999</v>
      </c>
      <c r="U187" s="84">
        <v>1.86E-7</v>
      </c>
      <c r="V187" s="84">
        <v>8.1199999999999994E-2</v>
      </c>
      <c r="W187" s="84">
        <v>5.7400000000000003E-3</v>
      </c>
      <c r="X187" s="84">
        <v>7.17E-8</v>
      </c>
      <c r="Y187" s="84">
        <v>3.4999999999999999E-9</v>
      </c>
      <c r="Z187" s="84">
        <v>2.02E-10</v>
      </c>
      <c r="AA187" s="84">
        <v>5.8700000000000002E-3</v>
      </c>
      <c r="AB187" s="84">
        <v>6.0399999999999998E-5</v>
      </c>
      <c r="AC187" s="84">
        <v>2.3E-3</v>
      </c>
      <c r="AD187" s="84">
        <v>2.1499999999999998E-2</v>
      </c>
      <c r="AE187" s="84">
        <v>4.33</v>
      </c>
      <c r="AF187" s="84">
        <v>2.59</v>
      </c>
      <c r="AG187" s="84">
        <v>0.28499999999999998</v>
      </c>
      <c r="AH187" s="84">
        <v>15.8</v>
      </c>
      <c r="AI187" s="84">
        <v>5.0200000000000002E-7</v>
      </c>
      <c r="AJ187" s="84">
        <v>2.2200000000000001E-2</v>
      </c>
      <c r="AK187" s="84">
        <v>1.1100000000000001</v>
      </c>
      <c r="AL187" s="84">
        <v>1.4E-2</v>
      </c>
    </row>
    <row r="188" spans="1:38" x14ac:dyDescent="0.3">
      <c r="A188" s="16" t="s">
        <v>547</v>
      </c>
      <c r="B188" s="16" t="s">
        <v>538</v>
      </c>
      <c r="C188" s="16" t="s">
        <v>548</v>
      </c>
      <c r="D188" s="16" t="s">
        <v>157</v>
      </c>
      <c r="E188" s="16" t="s">
        <v>158</v>
      </c>
      <c r="F188" s="16" t="s">
        <v>543</v>
      </c>
      <c r="G188" s="16" t="s">
        <v>543</v>
      </c>
      <c r="H188" s="17">
        <v>8.1200000000000002E-6</v>
      </c>
      <c r="I188" s="17">
        <v>25.758292999999998</v>
      </c>
      <c r="J188" s="17">
        <v>1.7381690000000001</v>
      </c>
      <c r="K188" s="17">
        <v>1.1042477E-2</v>
      </c>
      <c r="L188" s="17">
        <v>2.4742114000000002E-3</v>
      </c>
      <c r="M188" s="17">
        <v>6.599438E-3</v>
      </c>
      <c r="N188" s="48">
        <v>4.3006976000000002E-2</v>
      </c>
      <c r="O188" s="48">
        <v>9.0952174999999998E-5</v>
      </c>
      <c r="P188" s="48">
        <v>4.2113139000000003E-3</v>
      </c>
      <c r="Q188" s="48">
        <v>26.982775</v>
      </c>
      <c r="R188" s="48">
        <v>26.940491999999999</v>
      </c>
      <c r="S188" s="50">
        <v>0.15257202</v>
      </c>
      <c r="T188" s="50">
        <v>1.7381690000000001</v>
      </c>
      <c r="U188" s="18">
        <v>2.8196064000000001E-7</v>
      </c>
      <c r="V188" s="18">
        <v>8.7239759E-2</v>
      </c>
      <c r="W188" s="18">
        <v>1.1153091E-2</v>
      </c>
      <c r="X188" s="18">
        <v>1.4137970000000001E-7</v>
      </c>
      <c r="Y188" s="18">
        <v>4.9470209999999996E-9</v>
      </c>
      <c r="Z188" s="18">
        <v>2.7075718E-10</v>
      </c>
      <c r="AA188" s="18">
        <v>1.1042477E-2</v>
      </c>
      <c r="AB188" s="18">
        <v>9.0952174999999998E-5</v>
      </c>
      <c r="AC188" s="18">
        <v>4.2113139000000003E-3</v>
      </c>
      <c r="AD188" s="18">
        <v>4.3006976000000002E-2</v>
      </c>
      <c r="AE188" s="18">
        <v>6.6704258000000003</v>
      </c>
      <c r="AF188" s="18">
        <v>4.0435607999999998</v>
      </c>
      <c r="AG188" s="18">
        <v>0.39056552</v>
      </c>
      <c r="AH188" s="18">
        <v>24.279612</v>
      </c>
      <c r="AI188" s="18">
        <v>1.2066888000000001E-6</v>
      </c>
      <c r="AJ188" s="18">
        <v>1.2809907000000001E-2</v>
      </c>
      <c r="AK188" s="18">
        <v>1.7253425</v>
      </c>
      <c r="AL188" s="18">
        <v>1.66E-5</v>
      </c>
    </row>
    <row r="189" spans="1:38" x14ac:dyDescent="0.3">
      <c r="A189" s="16" t="s">
        <v>549</v>
      </c>
      <c r="B189" s="16" t="s">
        <v>538</v>
      </c>
      <c r="C189" s="16" t="s">
        <v>550</v>
      </c>
      <c r="D189" s="16" t="s">
        <v>157</v>
      </c>
      <c r="E189" s="16" t="s">
        <v>158</v>
      </c>
      <c r="F189" s="16" t="s">
        <v>546</v>
      </c>
      <c r="G189" s="16" t="s">
        <v>546</v>
      </c>
      <c r="H189" s="17">
        <v>5.93E-6</v>
      </c>
      <c r="I189" s="17">
        <v>14.909812000000001</v>
      </c>
      <c r="J189" s="17">
        <v>1.0158853000000001</v>
      </c>
      <c r="K189" s="17">
        <v>7.6229664999999999E-3</v>
      </c>
      <c r="L189" s="17">
        <v>1.676224E-3</v>
      </c>
      <c r="M189" s="17">
        <v>5.0835949999999998E-3</v>
      </c>
      <c r="N189" s="48">
        <v>2.3477222999999998E-2</v>
      </c>
      <c r="O189" s="48">
        <v>6.9090526999999999E-5</v>
      </c>
      <c r="P189" s="48">
        <v>2.3981533000000002E-3</v>
      </c>
      <c r="Q189" s="48">
        <v>15.477178</v>
      </c>
      <c r="R189" s="48">
        <v>15.436344999999999</v>
      </c>
      <c r="S189" s="50">
        <v>8.6690833999999994E-2</v>
      </c>
      <c r="T189" s="50">
        <v>1.0158853000000001</v>
      </c>
      <c r="U189" s="18">
        <v>1.6206957E-7</v>
      </c>
      <c r="V189" s="18">
        <v>8.0100771000000001E-2</v>
      </c>
      <c r="W189" s="18">
        <v>6.2588662000000002E-3</v>
      </c>
      <c r="X189" s="18">
        <v>5.9288845000000003E-8</v>
      </c>
      <c r="Y189" s="18">
        <v>3.3293521000000001E-9</v>
      </c>
      <c r="Z189" s="18">
        <v>1.8706415E-10</v>
      </c>
      <c r="AA189" s="18">
        <v>7.6229664999999999E-3</v>
      </c>
      <c r="AB189" s="18">
        <v>6.9090526999999999E-5</v>
      </c>
      <c r="AC189" s="18">
        <v>2.3981533000000002E-3</v>
      </c>
      <c r="AD189" s="18">
        <v>2.3477222999999998E-2</v>
      </c>
      <c r="AE189" s="18">
        <v>3.7981736000000001</v>
      </c>
      <c r="AF189" s="18">
        <v>2.3445616999999999</v>
      </c>
      <c r="AG189" s="18">
        <v>0.26898424999999998</v>
      </c>
      <c r="AH189" s="18">
        <v>14.063566</v>
      </c>
      <c r="AI189" s="18">
        <v>4.1269407000000002E-7</v>
      </c>
      <c r="AJ189" s="18">
        <v>1.7301006000000001E-2</v>
      </c>
      <c r="AK189" s="18">
        <v>0.98765124999999998</v>
      </c>
      <c r="AL189" s="18">
        <v>1.0933013E-2</v>
      </c>
    </row>
    <row r="190" spans="1:38" x14ac:dyDescent="0.3">
      <c r="A190" s="16" t="s">
        <v>551</v>
      </c>
      <c r="B190" s="16" t="s">
        <v>538</v>
      </c>
      <c r="C190" s="16" t="s">
        <v>552</v>
      </c>
      <c r="D190" s="16" t="s">
        <v>157</v>
      </c>
      <c r="E190" s="16" t="s">
        <v>158</v>
      </c>
      <c r="F190" s="16" t="s">
        <v>169</v>
      </c>
      <c r="G190" s="16" t="s">
        <v>169</v>
      </c>
      <c r="H190" s="17">
        <v>2.0330278999999998E-6</v>
      </c>
      <c r="I190" s="17">
        <v>5.7508017000000002</v>
      </c>
      <c r="J190" s="17">
        <v>0.28243056</v>
      </c>
      <c r="K190" s="17">
        <v>2.2081052999999999E-4</v>
      </c>
      <c r="L190" s="17">
        <v>4.8464780999999999E-5</v>
      </c>
      <c r="M190" s="17">
        <v>1.6098950000000001E-3</v>
      </c>
      <c r="N190" s="48">
        <v>7.4530099999999997E-4</v>
      </c>
      <c r="O190" s="48">
        <v>6.7289211E-6</v>
      </c>
      <c r="P190" s="48">
        <v>7.2632337E-5</v>
      </c>
      <c r="Q190" s="48">
        <v>5.8647219000000002</v>
      </c>
      <c r="R190" s="48">
        <v>5.8543380000000003</v>
      </c>
      <c r="S190" s="50">
        <v>1.7249837000000001E-2</v>
      </c>
      <c r="T190" s="50">
        <v>0.28243056</v>
      </c>
      <c r="U190" s="18">
        <v>1.2763422E-8</v>
      </c>
      <c r="V190" s="18">
        <v>6.3894822000000004E-2</v>
      </c>
      <c r="W190" s="18">
        <v>4.8370756999999999E-4</v>
      </c>
      <c r="X190" s="18">
        <v>1.5757398999999999E-9</v>
      </c>
      <c r="Y190" s="18">
        <v>4.4843485000000002E-10</v>
      </c>
      <c r="Z190" s="18">
        <v>4.6974390000000001E-11</v>
      </c>
      <c r="AA190" s="18">
        <v>2.2081052999999999E-4</v>
      </c>
      <c r="AB190" s="18">
        <v>6.7289211E-6</v>
      </c>
      <c r="AC190" s="18">
        <v>7.2632337E-5</v>
      </c>
      <c r="AD190" s="18">
        <v>7.4530099999999997E-4</v>
      </c>
      <c r="AE190" s="18">
        <v>0.21661276299999999</v>
      </c>
      <c r="AF190" s="18">
        <v>9.6594682000000001E-2</v>
      </c>
      <c r="AG190" s="18">
        <v>-1.6717310999999999E-3</v>
      </c>
      <c r="AH190" s="18">
        <v>5.3131066999999996</v>
      </c>
      <c r="AI190" s="18">
        <v>1.4767050000000001E-7</v>
      </c>
      <c r="AJ190" s="18">
        <v>6.4139449999999995E-5</v>
      </c>
      <c r="AK190" s="18">
        <v>0.28233744999999999</v>
      </c>
      <c r="AL190" s="18">
        <v>2.8967495E-5</v>
      </c>
    </row>
    <row r="191" spans="1:38" x14ac:dyDescent="0.3">
      <c r="A191" s="16" t="s">
        <v>553</v>
      </c>
      <c r="B191" s="16" t="s">
        <v>538</v>
      </c>
      <c r="C191" s="16" t="s">
        <v>554</v>
      </c>
      <c r="D191" s="16" t="s">
        <v>157</v>
      </c>
      <c r="E191" s="16" t="s">
        <v>158</v>
      </c>
      <c r="F191" s="16" t="s">
        <v>169</v>
      </c>
      <c r="G191" s="16" t="s">
        <v>169</v>
      </c>
      <c r="H191" s="17">
        <v>1.1688522999999999E-2</v>
      </c>
      <c r="I191" s="17">
        <v>7.2080327999999998</v>
      </c>
      <c r="J191" s="17">
        <v>0.44804281000000001</v>
      </c>
      <c r="K191" s="17">
        <v>6.00353E-3</v>
      </c>
      <c r="L191" s="17">
        <v>1.2946099E-3</v>
      </c>
      <c r="M191" s="17">
        <v>0.26086985000000001</v>
      </c>
      <c r="N191" s="48">
        <v>2.6472493E-2</v>
      </c>
      <c r="O191" s="48">
        <v>3.9315333000000003E-5</v>
      </c>
      <c r="P191" s="48">
        <v>1.3814482E-3</v>
      </c>
      <c r="Q191" s="48">
        <v>10.150741</v>
      </c>
      <c r="R191" s="48">
        <v>7.5774784000000004</v>
      </c>
      <c r="S191" s="50">
        <v>5.0478919000000004E-2</v>
      </c>
      <c r="T191" s="50">
        <v>0.44804281000000001</v>
      </c>
      <c r="U191" s="18">
        <v>1.5916232E-8</v>
      </c>
      <c r="V191" s="18">
        <v>8.6754893999999999E-2</v>
      </c>
      <c r="W191" s="18">
        <v>1.1423214000000001E-3</v>
      </c>
      <c r="X191" s="18">
        <v>4.2056073000000003E-8</v>
      </c>
      <c r="Y191" s="18">
        <v>3.2613812000000001E-9</v>
      </c>
      <c r="Z191" s="18">
        <v>2.6108333999999998E-10</v>
      </c>
      <c r="AA191" s="18">
        <v>6.00353E-3</v>
      </c>
      <c r="AB191" s="18">
        <v>3.9315333000000003E-5</v>
      </c>
      <c r="AC191" s="18">
        <v>1.3814482E-3</v>
      </c>
      <c r="AD191" s="18">
        <v>2.6472493E-2</v>
      </c>
      <c r="AE191" s="18">
        <v>6.7511244000000001</v>
      </c>
      <c r="AF191" s="18">
        <v>13.813280000000001</v>
      </c>
      <c r="AG191" s="18">
        <v>6.6112257999999993E-2</v>
      </c>
      <c r="AH191" s="18">
        <v>6.6883732</v>
      </c>
      <c r="AI191" s="18">
        <v>6.5418012000000001E-7</v>
      </c>
      <c r="AJ191" s="18">
        <v>4.4464400000000003E-3</v>
      </c>
      <c r="AK191" s="18">
        <v>0.39874887999999997</v>
      </c>
      <c r="AL191" s="18">
        <v>4.4847488999999997E-2</v>
      </c>
    </row>
    <row r="192" spans="1:38" x14ac:dyDescent="0.3">
      <c r="A192" s="16" t="s">
        <v>555</v>
      </c>
      <c r="B192" s="16" t="s">
        <v>538</v>
      </c>
      <c r="C192" s="16" t="s">
        <v>556</v>
      </c>
      <c r="D192" s="16" t="s">
        <v>157</v>
      </c>
      <c r="E192" s="16" t="s">
        <v>158</v>
      </c>
      <c r="F192" s="16" t="s">
        <v>169</v>
      </c>
      <c r="G192" s="16" t="s">
        <v>169</v>
      </c>
      <c r="H192" s="17">
        <v>5.1325966000000001E-2</v>
      </c>
      <c r="I192" s="17">
        <v>4.0143597</v>
      </c>
      <c r="J192" s="17">
        <v>2.0421955999999999</v>
      </c>
      <c r="K192" s="17">
        <v>2.8917468000000002E-2</v>
      </c>
      <c r="L192" s="17">
        <v>5.9376821999999998E-3</v>
      </c>
      <c r="M192" s="17">
        <v>3.1794861000000001</v>
      </c>
      <c r="N192" s="48">
        <v>0.12820603</v>
      </c>
      <c r="O192" s="48">
        <v>8.1271709999999997E-5</v>
      </c>
      <c r="P192" s="48">
        <v>6.0913419999999996E-3</v>
      </c>
      <c r="Q192" s="48">
        <v>38.169505999999998</v>
      </c>
      <c r="R192" s="48">
        <v>4.4215515999999999</v>
      </c>
      <c r="S192" s="50">
        <v>0.19119737000000001</v>
      </c>
      <c r="T192" s="50">
        <v>2.0421955999999999</v>
      </c>
      <c r="U192" s="18">
        <v>7.9015741000000001E-9</v>
      </c>
      <c r="V192" s="18">
        <v>5.8851174999999999E-2</v>
      </c>
      <c r="W192" s="18">
        <v>2.9667320000000001E-3</v>
      </c>
      <c r="X192" s="18">
        <v>1.9456666000000001E-7</v>
      </c>
      <c r="Y192" s="18">
        <v>2.9926110000000001E-8</v>
      </c>
      <c r="Z192" s="18">
        <v>8.1120856999999997E-10</v>
      </c>
      <c r="AA192" s="18">
        <v>2.8917468000000002E-2</v>
      </c>
      <c r="AB192" s="18">
        <v>8.1271709999999997E-5</v>
      </c>
      <c r="AC192" s="18">
        <v>6.0913419999999996E-3</v>
      </c>
      <c r="AD192" s="18">
        <v>0.12820603</v>
      </c>
      <c r="AE192" s="18">
        <v>10.2830166</v>
      </c>
      <c r="AF192" s="18">
        <v>135.80984000000001</v>
      </c>
      <c r="AG192" s="18">
        <v>0.16647292</v>
      </c>
      <c r="AH192" s="18">
        <v>3.8128093999999999</v>
      </c>
      <c r="AI192" s="18">
        <v>2.4833147999999999E-6</v>
      </c>
      <c r="AJ192" s="18">
        <v>1.5302669</v>
      </c>
      <c r="AK192" s="18">
        <v>0.51581993000000004</v>
      </c>
      <c r="AL192" s="18">
        <v>-3.8912368E-3</v>
      </c>
    </row>
    <row r="193" spans="1:38" x14ac:dyDescent="0.3">
      <c r="A193" s="16" t="s">
        <v>557</v>
      </c>
      <c r="B193" s="16" t="s">
        <v>538</v>
      </c>
      <c r="C193" s="16" t="s">
        <v>558</v>
      </c>
      <c r="D193" s="16" t="s">
        <v>157</v>
      </c>
      <c r="E193" s="16" t="s">
        <v>158</v>
      </c>
      <c r="F193" s="16" t="s">
        <v>169</v>
      </c>
      <c r="G193" s="16" t="s">
        <v>169</v>
      </c>
      <c r="H193" s="17">
        <v>2.3760241000000001E-2</v>
      </c>
      <c r="I193" s="17">
        <v>3.4260955000000002</v>
      </c>
      <c r="J193" s="17">
        <v>0.42649475999999997</v>
      </c>
      <c r="K193" s="17">
        <v>6.8928560000000002E-3</v>
      </c>
      <c r="L193" s="17">
        <v>1.7250758E-3</v>
      </c>
      <c r="M193" s="17">
        <v>0.46822809999999998</v>
      </c>
      <c r="N193" s="48">
        <v>2.9736782999999999E-2</v>
      </c>
      <c r="O193" s="48">
        <v>5.8396816E-5</v>
      </c>
      <c r="P193" s="48">
        <v>1.9779364000000002E-3</v>
      </c>
      <c r="Q193" s="48">
        <v>8.8707893999999996</v>
      </c>
      <c r="R193" s="48">
        <v>3.6782769000000002</v>
      </c>
      <c r="S193" s="50">
        <v>5.4483344999999996E-2</v>
      </c>
      <c r="T193" s="50">
        <v>0.42649475999999997</v>
      </c>
      <c r="U193" s="18">
        <v>5.7930422000000004E-9</v>
      </c>
      <c r="V193" s="18">
        <v>7.9385079999999997E-2</v>
      </c>
      <c r="W193" s="18">
        <v>9.6625026999999999E-4</v>
      </c>
      <c r="X193" s="18">
        <v>4.9646648000000001E-8</v>
      </c>
      <c r="Y193" s="18">
        <v>4.7843522999999998E-9</v>
      </c>
      <c r="Z193" s="18">
        <v>3.2348759E-10</v>
      </c>
      <c r="AA193" s="18">
        <v>6.8928560000000002E-3</v>
      </c>
      <c r="AB193" s="18">
        <v>5.8396816E-5</v>
      </c>
      <c r="AC193" s="18">
        <v>1.9779364000000002E-3</v>
      </c>
      <c r="AD193" s="18">
        <v>2.9736782999999999E-2</v>
      </c>
      <c r="AE193" s="18">
        <v>13.020099699999999</v>
      </c>
      <c r="AF193" s="18">
        <v>24.359469000000001</v>
      </c>
      <c r="AG193" s="18">
        <v>0.14608209</v>
      </c>
      <c r="AH193" s="18">
        <v>3.2828892999999999</v>
      </c>
      <c r="AI193" s="18">
        <v>1.6501798000000001E-6</v>
      </c>
      <c r="AJ193" s="18">
        <v>0.15794579</v>
      </c>
      <c r="AK193" s="18">
        <v>0.22642026000000001</v>
      </c>
      <c r="AL193" s="18">
        <v>4.212871E-2</v>
      </c>
    </row>
    <row r="194" spans="1:38" x14ac:dyDescent="0.3">
      <c r="A194" s="16" t="s">
        <v>559</v>
      </c>
      <c r="B194" s="16" t="s">
        <v>538</v>
      </c>
      <c r="C194" s="16" t="s">
        <v>560</v>
      </c>
      <c r="D194" s="16" t="s">
        <v>157</v>
      </c>
      <c r="E194" s="16" t="s">
        <v>158</v>
      </c>
      <c r="F194" s="16" t="s">
        <v>169</v>
      </c>
      <c r="G194" s="16" t="s">
        <v>169</v>
      </c>
      <c r="H194" s="17">
        <v>4.4025202000000001E-3</v>
      </c>
      <c r="I194" s="17">
        <v>0.54896635999999999</v>
      </c>
      <c r="J194" s="17">
        <v>6.2389244000000003E-2</v>
      </c>
      <c r="K194" s="17">
        <v>2.1784590000000002E-3</v>
      </c>
      <c r="L194" s="17">
        <v>4.6944625999999998E-4</v>
      </c>
      <c r="M194" s="17">
        <v>9.7668091999999998E-2</v>
      </c>
      <c r="N194" s="48">
        <v>9.6919161999999993E-3</v>
      </c>
      <c r="O194" s="48">
        <v>1.2275912999999999E-5</v>
      </c>
      <c r="P194" s="48">
        <v>4.9305550000000001E-4</v>
      </c>
      <c r="Q194" s="48">
        <v>1.6146239</v>
      </c>
      <c r="R194" s="48">
        <v>0.64913936000000005</v>
      </c>
      <c r="S194" s="50">
        <v>1.2518019E-2</v>
      </c>
      <c r="T194" s="50">
        <v>6.2389244000000003E-2</v>
      </c>
      <c r="U194" s="18">
        <v>1.1877228E-9</v>
      </c>
      <c r="V194" s="18">
        <v>8.6118186999999992E-3</v>
      </c>
      <c r="W194" s="18">
        <v>2.4811221000000001E-4</v>
      </c>
      <c r="X194" s="18">
        <v>1.5249701999999999E-8</v>
      </c>
      <c r="Y194" s="18">
        <v>1.0596897E-9</v>
      </c>
      <c r="Z194" s="18">
        <v>8.0658861000000004E-11</v>
      </c>
      <c r="AA194" s="18">
        <v>2.1784590000000002E-3</v>
      </c>
      <c r="AB194" s="18">
        <v>1.2275912999999999E-5</v>
      </c>
      <c r="AC194" s="18">
        <v>4.9305550000000001E-4</v>
      </c>
      <c r="AD194" s="18">
        <v>9.6919161999999993E-3</v>
      </c>
      <c r="AE194" s="18">
        <v>2.4616731999999999</v>
      </c>
      <c r="AF194" s="18">
        <v>5.1673330999999996</v>
      </c>
      <c r="AG194" s="18">
        <v>2.5535502000000002E-2</v>
      </c>
      <c r="AH194" s="18">
        <v>0.51808874999999999</v>
      </c>
      <c r="AI194" s="18">
        <v>1.9081168999999999E-7</v>
      </c>
      <c r="AJ194" s="18">
        <v>1.6508949000000001E-3</v>
      </c>
      <c r="AK194" s="18">
        <v>4.3854369999999997E-2</v>
      </c>
      <c r="AL194" s="18">
        <v>1.6883979E-2</v>
      </c>
    </row>
    <row r="195" spans="1:38" x14ac:dyDescent="0.3">
      <c r="A195" s="16" t="s">
        <v>561</v>
      </c>
      <c r="B195" s="16" t="s">
        <v>562</v>
      </c>
      <c r="C195" s="16" t="s">
        <v>563</v>
      </c>
      <c r="D195" s="16" t="s">
        <v>157</v>
      </c>
      <c r="E195" s="16" t="s">
        <v>158</v>
      </c>
      <c r="F195" s="16" t="s">
        <v>169</v>
      </c>
      <c r="G195" s="16" t="s">
        <v>169</v>
      </c>
      <c r="H195" s="17">
        <v>2.0576028999999999E-2</v>
      </c>
      <c r="I195" s="17">
        <v>24.084057000000001</v>
      </c>
      <c r="J195" s="17">
        <v>2.0154184000000002</v>
      </c>
      <c r="K195" s="17">
        <v>1.0165867E-2</v>
      </c>
      <c r="L195" s="17">
        <v>2.5472024999999999E-3</v>
      </c>
      <c r="M195" s="17">
        <v>0.72934732999999996</v>
      </c>
      <c r="N195" s="48">
        <v>4.2808230000000003E-2</v>
      </c>
      <c r="O195" s="48">
        <v>1.2311139000000001E-4</v>
      </c>
      <c r="P195" s="48">
        <v>2.9115745999999999E-3</v>
      </c>
      <c r="Q195" s="48">
        <v>33.926046999999997</v>
      </c>
      <c r="R195" s="48">
        <v>24.79609</v>
      </c>
      <c r="S195" s="50">
        <v>0.13969023999999999</v>
      </c>
      <c r="T195" s="50">
        <v>2.0154184000000002</v>
      </c>
      <c r="U195" s="18">
        <v>6.2449962000000001E-8</v>
      </c>
      <c r="V195" s="18">
        <v>0.1055387</v>
      </c>
      <c r="W195" s="18">
        <v>3.4684464000000002E-3</v>
      </c>
      <c r="X195" s="18">
        <v>6.7675938999999994E-8</v>
      </c>
      <c r="Y195" s="18">
        <v>1.1631327E-8</v>
      </c>
      <c r="Z195" s="18">
        <v>5.8040853000000003E-10</v>
      </c>
      <c r="AA195" s="18">
        <v>1.0165867E-2</v>
      </c>
      <c r="AB195" s="18">
        <v>1.2311139000000001E-4</v>
      </c>
      <c r="AC195" s="18">
        <v>2.9115745999999999E-3</v>
      </c>
      <c r="AD195" s="18">
        <v>4.2808230000000003E-2</v>
      </c>
      <c r="AE195" s="18">
        <v>10.273451</v>
      </c>
      <c r="AF195" s="18">
        <v>35.676399000000004</v>
      </c>
      <c r="AG195" s="18">
        <v>4.2791001000000002E-2</v>
      </c>
      <c r="AH195" s="18">
        <v>21.959163</v>
      </c>
      <c r="AI195" s="18">
        <v>2.7852855000000002E-6</v>
      </c>
      <c r="AJ195" s="18">
        <v>0.42574615999999998</v>
      </c>
      <c r="AK195" s="18">
        <v>1.5210939999999999</v>
      </c>
      <c r="AL195" s="18">
        <v>6.8578179000000003E-2</v>
      </c>
    </row>
    <row r="196" spans="1:38" x14ac:dyDescent="0.3">
      <c r="A196" s="16" t="s">
        <v>564</v>
      </c>
      <c r="B196" s="16" t="s">
        <v>562</v>
      </c>
      <c r="C196" s="16" t="s">
        <v>565</v>
      </c>
      <c r="D196" s="16" t="s">
        <v>157</v>
      </c>
      <c r="E196" s="16" t="s">
        <v>158</v>
      </c>
      <c r="F196" s="16" t="s">
        <v>169</v>
      </c>
      <c r="G196" s="16" t="s">
        <v>169</v>
      </c>
      <c r="H196" s="17">
        <v>1.3896213000000001E-3</v>
      </c>
      <c r="I196" s="17">
        <v>0.23427476</v>
      </c>
      <c r="J196" s="17">
        <v>4.9209619000000003E-2</v>
      </c>
      <c r="K196" s="17">
        <v>6.0693257999999998E-4</v>
      </c>
      <c r="L196" s="17">
        <v>1.4158751000000001E-4</v>
      </c>
      <c r="M196" s="17">
        <v>4.8713184999999999E-2</v>
      </c>
      <c r="N196" s="48">
        <v>2.6484464000000002E-3</v>
      </c>
      <c r="O196" s="48">
        <v>3.0679448000000002E-6</v>
      </c>
      <c r="P196" s="48">
        <v>1.6210829000000001E-4</v>
      </c>
      <c r="Q196" s="48">
        <v>0.87809855999999997</v>
      </c>
      <c r="R196" s="48">
        <v>0.26455072000000002</v>
      </c>
      <c r="S196" s="50">
        <v>4.6370042000000002E-3</v>
      </c>
      <c r="T196" s="50">
        <v>4.9209619000000003E-2</v>
      </c>
      <c r="U196" s="18">
        <v>4.5049284E-10</v>
      </c>
      <c r="V196" s="18">
        <v>4.6072075999999997E-3</v>
      </c>
      <c r="W196" s="18">
        <v>8.1686536000000003E-5</v>
      </c>
      <c r="X196" s="18">
        <v>4.1255353E-9</v>
      </c>
      <c r="Y196" s="18">
        <v>5.6748836000000001E-10</v>
      </c>
      <c r="Z196" s="18">
        <v>2.2570714999999999E-11</v>
      </c>
      <c r="AA196" s="18">
        <v>6.0693257999999998E-4</v>
      </c>
      <c r="AB196" s="18">
        <v>3.0679448000000002E-6</v>
      </c>
      <c r="AC196" s="18">
        <v>1.6210829000000001E-4</v>
      </c>
      <c r="AD196" s="18">
        <v>2.6484464000000002E-3</v>
      </c>
      <c r="AE196" s="18">
        <v>0.59155753999999994</v>
      </c>
      <c r="AF196" s="18">
        <v>2.3727592</v>
      </c>
      <c r="AG196" s="18">
        <v>5.3039217999999999E-3</v>
      </c>
      <c r="AH196" s="18">
        <v>0.22242862999999999</v>
      </c>
      <c r="AI196" s="18">
        <v>8.2614343000000001E-8</v>
      </c>
      <c r="AJ196" s="18">
        <v>2.8735828000000001E-2</v>
      </c>
      <c r="AK196" s="18">
        <v>1.5857445000000001E-2</v>
      </c>
      <c r="AL196" s="18">
        <v>4.6163460000000003E-3</v>
      </c>
    </row>
    <row r="197" spans="1:38" x14ac:dyDescent="0.3">
      <c r="A197" s="16" t="s">
        <v>566</v>
      </c>
      <c r="B197" s="16" t="s">
        <v>567</v>
      </c>
      <c r="C197" s="16" t="s">
        <v>568</v>
      </c>
      <c r="D197" s="16" t="s">
        <v>157</v>
      </c>
      <c r="E197" s="16" t="s">
        <v>158</v>
      </c>
      <c r="F197" s="16" t="s">
        <v>169</v>
      </c>
      <c r="G197" s="16" t="s">
        <v>169</v>
      </c>
      <c r="H197" s="17">
        <v>3.3647352999999998E-2</v>
      </c>
      <c r="I197" s="17">
        <v>8.9444482000000001</v>
      </c>
      <c r="J197" s="17">
        <v>0.76080866000000003</v>
      </c>
      <c r="K197" s="17">
        <v>4.7836242000000003E-3</v>
      </c>
      <c r="L197" s="17">
        <v>2.0571763000000001E-3</v>
      </c>
      <c r="M197" s="17">
        <v>1.0680365999999999</v>
      </c>
      <c r="N197" s="48">
        <v>1.7096874000000001E-2</v>
      </c>
      <c r="O197" s="48">
        <v>1.1392871999999999E-4</v>
      </c>
      <c r="P197" s="48">
        <v>3.1053332000000001E-3</v>
      </c>
      <c r="Q197" s="48">
        <v>26.441337000000001</v>
      </c>
      <c r="R197" s="48">
        <v>9.0704215000000001</v>
      </c>
      <c r="S197" s="50">
        <v>7.1678640000000002E-2</v>
      </c>
      <c r="T197" s="50">
        <v>0.76080866000000003</v>
      </c>
      <c r="U197" s="18">
        <v>2.0114254999999999E-8</v>
      </c>
      <c r="V197" s="18">
        <v>2.5811152E-2</v>
      </c>
      <c r="W197" s="18">
        <v>2.349196E-3</v>
      </c>
      <c r="X197" s="18">
        <v>4.2784998999999999E-8</v>
      </c>
      <c r="Y197" s="18">
        <v>1.5414664999999998E-8</v>
      </c>
      <c r="Z197" s="18">
        <v>5.7621422E-10</v>
      </c>
      <c r="AA197" s="18">
        <v>4.7836242000000003E-3</v>
      </c>
      <c r="AB197" s="18">
        <v>1.1392871999999999E-4</v>
      </c>
      <c r="AC197" s="18">
        <v>3.1053332000000001E-3</v>
      </c>
      <c r="AD197" s="18">
        <v>1.7096874000000001E-2</v>
      </c>
      <c r="AE197" s="18">
        <v>9.0704712000000001</v>
      </c>
      <c r="AF197" s="18">
        <v>54.508178000000001</v>
      </c>
      <c r="AG197" s="18">
        <v>8.8134535999999999E-2</v>
      </c>
      <c r="AH197" s="18">
        <v>8.3057979</v>
      </c>
      <c r="AI197" s="18">
        <v>2.3447749E-6</v>
      </c>
      <c r="AJ197" s="18">
        <v>4.5746292000000002E-4</v>
      </c>
      <c r="AK197" s="18">
        <v>0.69822496999999994</v>
      </c>
      <c r="AL197" s="18">
        <v>6.2126230999999997E-2</v>
      </c>
    </row>
    <row r="198" spans="1:38" x14ac:dyDescent="0.3">
      <c r="A198" s="16" t="s">
        <v>569</v>
      </c>
      <c r="B198" s="16" t="s">
        <v>567</v>
      </c>
      <c r="C198" s="16" t="s">
        <v>570</v>
      </c>
      <c r="D198" s="16" t="s">
        <v>253</v>
      </c>
      <c r="E198" s="16" t="s">
        <v>158</v>
      </c>
      <c r="F198" s="16" t="s">
        <v>169</v>
      </c>
      <c r="G198" s="16"/>
      <c r="H198" s="17">
        <v>3.9334486999999998E-3</v>
      </c>
      <c r="I198" s="17">
        <v>0.20837198000000001</v>
      </c>
      <c r="J198" s="17">
        <v>3.8400502000000003E-2</v>
      </c>
      <c r="K198" s="17">
        <v>5.3448861999999997E-4</v>
      </c>
      <c r="L198" s="17">
        <v>2.1395725E-4</v>
      </c>
      <c r="M198" s="17">
        <v>0.15247744999999999</v>
      </c>
      <c r="N198" s="48">
        <v>2.3417613E-3</v>
      </c>
      <c r="O198" s="48">
        <v>9.5455728000000001E-6</v>
      </c>
      <c r="P198" s="48">
        <v>2.8475275000000003E-4</v>
      </c>
      <c r="Q198" s="48">
        <v>4.0299195000000001</v>
      </c>
      <c r="R198" s="48">
        <v>0.21425611</v>
      </c>
      <c r="S198" s="50">
        <v>5.9671656999999998E-3</v>
      </c>
      <c r="T198" s="50">
        <v>3.8400502000000003E-2</v>
      </c>
      <c r="U198" s="18">
        <v>6.2825862000000001E-10</v>
      </c>
      <c r="V198" s="18">
        <v>1.8011734E-3</v>
      </c>
      <c r="W198" s="18">
        <v>1.0414634E-4</v>
      </c>
      <c r="X198" s="18">
        <v>3.6241032000000001E-9</v>
      </c>
      <c r="Y198" s="18">
        <v>2.5209910999999999E-9</v>
      </c>
      <c r="Z198" s="18">
        <v>6.2541357999999994E-11</v>
      </c>
      <c r="AA198" s="18">
        <v>5.3448861999999997E-4</v>
      </c>
      <c r="AB198" s="18">
        <v>9.5455728000000001E-6</v>
      </c>
      <c r="AC198" s="18">
        <v>2.8475275000000003E-4</v>
      </c>
      <c r="AD198" s="18">
        <v>2.3417613E-3</v>
      </c>
      <c r="AE198" s="18">
        <v>2.30932271</v>
      </c>
      <c r="AF198" s="18">
        <v>7.6718128999999999</v>
      </c>
      <c r="AG198" s="18">
        <v>1.7618213000000001E-2</v>
      </c>
      <c r="AH198" s="18">
        <v>0.19528701000000001</v>
      </c>
      <c r="AI198" s="18">
        <v>1.5028387E-7</v>
      </c>
      <c r="AJ198" s="18">
        <v>8.2844918999999995E-5</v>
      </c>
      <c r="AK198" s="18">
        <v>2.9341387E-2</v>
      </c>
      <c r="AL198" s="18">
        <v>8.9762699999999997E-3</v>
      </c>
    </row>
    <row r="199" spans="1:38" x14ac:dyDescent="0.3">
      <c r="A199" s="16" t="s">
        <v>571</v>
      </c>
      <c r="B199" s="16" t="s">
        <v>567</v>
      </c>
      <c r="C199" s="16" t="s">
        <v>572</v>
      </c>
      <c r="D199" s="16" t="s">
        <v>157</v>
      </c>
      <c r="E199" s="16" t="s">
        <v>158</v>
      </c>
      <c r="F199" s="16" t="s">
        <v>169</v>
      </c>
      <c r="G199" s="16" t="s">
        <v>169</v>
      </c>
      <c r="H199" s="17">
        <v>6.8342267000000003E-3</v>
      </c>
      <c r="I199" s="17">
        <v>1.3214140000000001</v>
      </c>
      <c r="J199" s="17">
        <v>0.10333290000000001</v>
      </c>
      <c r="K199" s="17">
        <v>1.0420964000000001E-3</v>
      </c>
      <c r="L199" s="17">
        <v>4.1400239999999999E-4</v>
      </c>
      <c r="M199" s="17">
        <v>0.26647948999999999</v>
      </c>
      <c r="N199" s="48">
        <v>4.4864225999999997E-3</v>
      </c>
      <c r="O199" s="48">
        <v>2.0973149000000002E-5</v>
      </c>
      <c r="P199" s="48">
        <v>5.6428996E-4</v>
      </c>
      <c r="Q199" s="48">
        <v>7.9963946999999997</v>
      </c>
      <c r="R199" s="48">
        <v>1.3647830000000001</v>
      </c>
      <c r="S199" s="50">
        <v>1.3897155E-2</v>
      </c>
      <c r="T199" s="50">
        <v>0.10333290000000001</v>
      </c>
      <c r="U199" s="18">
        <v>2.3639976000000002E-9</v>
      </c>
      <c r="V199" s="18">
        <v>2.2789435E-2</v>
      </c>
      <c r="W199" s="18">
        <v>3.3850531000000002E-4</v>
      </c>
      <c r="X199" s="18">
        <v>8.1510484000000002E-9</v>
      </c>
      <c r="Y199" s="18">
        <v>4.6883549000000002E-9</v>
      </c>
      <c r="Z199" s="18">
        <v>1.2809509999999999E-10</v>
      </c>
      <c r="AA199" s="18">
        <v>1.0420964000000001E-3</v>
      </c>
      <c r="AB199" s="18">
        <v>2.0973149000000002E-5</v>
      </c>
      <c r="AC199" s="18">
        <v>5.6428996E-4</v>
      </c>
      <c r="AD199" s="18">
        <v>4.4864225999999997E-3</v>
      </c>
      <c r="AE199" s="18">
        <v>4.2473403000000003</v>
      </c>
      <c r="AF199" s="18">
        <v>13.525601999999999</v>
      </c>
      <c r="AG199" s="18">
        <v>2.5176911999999999E-2</v>
      </c>
      <c r="AH199" s="18">
        <v>1.2525773</v>
      </c>
      <c r="AI199" s="18">
        <v>3.6141492999999999E-7</v>
      </c>
      <c r="AJ199" s="18">
        <v>1.8039776E-4</v>
      </c>
      <c r="AK199" s="18">
        <v>8.7549198999999994E-2</v>
      </c>
      <c r="AL199" s="18">
        <v>1.5603301E-2</v>
      </c>
    </row>
    <row r="200" spans="1:38" x14ac:dyDescent="0.3">
      <c r="A200" s="16" t="s">
        <v>573</v>
      </c>
      <c r="B200" s="16" t="s">
        <v>567</v>
      </c>
      <c r="C200" s="16" t="s">
        <v>574</v>
      </c>
      <c r="D200" s="16" t="s">
        <v>157</v>
      </c>
      <c r="E200" s="16" t="s">
        <v>158</v>
      </c>
      <c r="F200" s="16" t="s">
        <v>169</v>
      </c>
      <c r="G200" s="16" t="s">
        <v>169</v>
      </c>
      <c r="H200" s="17">
        <v>1.6779268E-3</v>
      </c>
      <c r="I200" s="17">
        <v>0.44604189999999999</v>
      </c>
      <c r="J200" s="17">
        <v>3.7940019999999998E-2</v>
      </c>
      <c r="K200" s="17">
        <v>2.3854985999999999E-4</v>
      </c>
      <c r="L200" s="17">
        <v>1.0258730000000001E-4</v>
      </c>
      <c r="M200" s="17">
        <v>5.3260869000000002E-2</v>
      </c>
      <c r="N200" s="48">
        <v>8.5258719999999999E-4</v>
      </c>
      <c r="O200" s="48">
        <v>5.6813993999999999E-6</v>
      </c>
      <c r="P200" s="48">
        <v>1.5485681E-4</v>
      </c>
      <c r="Q200" s="48">
        <v>1.3185770999999999</v>
      </c>
      <c r="R200" s="48">
        <v>0.45232393999999998</v>
      </c>
      <c r="S200" s="50">
        <v>3.5744716999999999E-3</v>
      </c>
      <c r="T200" s="50">
        <v>3.7940019999999998E-2</v>
      </c>
      <c r="U200" s="18">
        <v>1.003058E-9</v>
      </c>
      <c r="V200" s="18">
        <v>1.2871510000000001E-3</v>
      </c>
      <c r="W200" s="18">
        <v>1.1714975E-4</v>
      </c>
      <c r="X200" s="18">
        <v>2.1336030999999999E-9</v>
      </c>
      <c r="Y200" s="18">
        <v>7.6869879000000003E-10</v>
      </c>
      <c r="Z200" s="18">
        <v>2.8734661E-11</v>
      </c>
      <c r="AA200" s="18">
        <v>2.3854985999999999E-4</v>
      </c>
      <c r="AB200" s="18">
        <v>5.6813993999999999E-6</v>
      </c>
      <c r="AC200" s="18">
        <v>1.5485681E-4</v>
      </c>
      <c r="AD200" s="18">
        <v>8.5258719999999999E-4</v>
      </c>
      <c r="AE200" s="18">
        <v>0.45232642000000001</v>
      </c>
      <c r="AF200" s="18">
        <v>2.7182148000000002</v>
      </c>
      <c r="AG200" s="18">
        <v>4.3950945999999998E-3</v>
      </c>
      <c r="AH200" s="18">
        <v>0.41419368000000001</v>
      </c>
      <c r="AI200" s="18">
        <v>1.1692928E-7</v>
      </c>
      <c r="AJ200" s="18">
        <v>2.2812769000000001E-5</v>
      </c>
      <c r="AK200" s="18">
        <v>3.4819095000000001E-2</v>
      </c>
      <c r="AL200" s="18">
        <v>3.0981120000000001E-3</v>
      </c>
    </row>
    <row r="201" spans="1:38" x14ac:dyDescent="0.3">
      <c r="A201" s="16" t="s">
        <v>575</v>
      </c>
      <c r="B201" s="16" t="s">
        <v>567</v>
      </c>
      <c r="C201" s="16" t="s">
        <v>576</v>
      </c>
      <c r="D201" s="16" t="s">
        <v>157</v>
      </c>
      <c r="E201" s="16" t="s">
        <v>158</v>
      </c>
      <c r="F201" s="16" t="s">
        <v>169</v>
      </c>
      <c r="G201" s="16" t="s">
        <v>169</v>
      </c>
      <c r="H201" s="17">
        <v>1.4538048E-2</v>
      </c>
      <c r="I201" s="17">
        <v>4.9870785</v>
      </c>
      <c r="J201" s="17">
        <v>0.25102809999999998</v>
      </c>
      <c r="K201" s="17">
        <v>2.2846889999999999E-3</v>
      </c>
      <c r="L201" s="17">
        <v>8.9787261000000003E-4</v>
      </c>
      <c r="M201" s="17">
        <v>0.56826326000000005</v>
      </c>
      <c r="N201" s="48">
        <v>9.7177721000000009E-3</v>
      </c>
      <c r="O201" s="48">
        <v>4.7406976999999999E-5</v>
      </c>
      <c r="P201" s="48">
        <v>1.221452E-3</v>
      </c>
      <c r="Q201" s="48">
        <v>19.316865</v>
      </c>
      <c r="R201" s="48">
        <v>5.2001302000000003</v>
      </c>
      <c r="S201" s="50">
        <v>3.4796531999999998E-2</v>
      </c>
      <c r="T201" s="50">
        <v>0.25102809999999998</v>
      </c>
      <c r="U201" s="18">
        <v>6.3868392999999996E-9</v>
      </c>
      <c r="V201" s="18">
        <v>0.13284234</v>
      </c>
      <c r="W201" s="18">
        <v>7.9623932000000004E-4</v>
      </c>
      <c r="X201" s="18">
        <v>1.813662E-8</v>
      </c>
      <c r="Y201" s="18">
        <v>1.0158964E-8</v>
      </c>
      <c r="Z201" s="18">
        <v>2.8283386000000003E-10</v>
      </c>
      <c r="AA201" s="18">
        <v>2.2846889999999999E-3</v>
      </c>
      <c r="AB201" s="18">
        <v>4.7406976999999999E-5</v>
      </c>
      <c r="AC201" s="18">
        <v>1.221452E-3</v>
      </c>
      <c r="AD201" s="18">
        <v>9.7177721000000009E-3</v>
      </c>
      <c r="AE201" s="18">
        <v>9.1068163999999996</v>
      </c>
      <c r="AF201" s="18">
        <v>28.831679000000001</v>
      </c>
      <c r="AG201" s="18">
        <v>5.8211077999999999E-2</v>
      </c>
      <c r="AH201" s="18">
        <v>4.7952975999999996</v>
      </c>
      <c r="AI201" s="18">
        <v>8.7617813999999998E-7</v>
      </c>
      <c r="AJ201" s="18">
        <v>4.3077243000000002E-4</v>
      </c>
      <c r="AK201" s="18">
        <v>0.21739737000000001</v>
      </c>
      <c r="AL201" s="18">
        <v>3.3199960000000001E-2</v>
      </c>
    </row>
    <row r="202" spans="1:38" x14ac:dyDescent="0.3">
      <c r="A202" s="16" t="s">
        <v>577</v>
      </c>
      <c r="B202" s="16" t="s">
        <v>567</v>
      </c>
      <c r="C202" s="16" t="s">
        <v>578</v>
      </c>
      <c r="D202" s="16" t="s">
        <v>157</v>
      </c>
      <c r="E202" s="16" t="s">
        <v>158</v>
      </c>
      <c r="F202" s="16" t="s">
        <v>169</v>
      </c>
      <c r="G202" s="16" t="s">
        <v>169</v>
      </c>
      <c r="H202" s="17">
        <v>3.9938806999999998E-3</v>
      </c>
      <c r="I202" s="17">
        <v>0.77222630999999997</v>
      </c>
      <c r="J202" s="17">
        <v>6.0387119000000003E-2</v>
      </c>
      <c r="K202" s="17">
        <v>6.0899480999999998E-4</v>
      </c>
      <c r="L202" s="17">
        <v>2.4194049E-4</v>
      </c>
      <c r="M202" s="17">
        <v>0.15572900000000001</v>
      </c>
      <c r="N202" s="48">
        <v>2.6218382000000001E-3</v>
      </c>
      <c r="O202" s="48">
        <v>1.2256581E-5</v>
      </c>
      <c r="P202" s="48">
        <v>3.2976762999999999E-4</v>
      </c>
      <c r="Q202" s="48">
        <v>4.6730445999999999</v>
      </c>
      <c r="R202" s="48">
        <v>0.79757091999999996</v>
      </c>
      <c r="S202" s="50">
        <v>8.1214133999999993E-3</v>
      </c>
      <c r="T202" s="50">
        <v>6.0387119000000003E-2</v>
      </c>
      <c r="U202" s="18">
        <v>1.3815059000000001E-9</v>
      </c>
      <c r="V202" s="18">
        <v>1.3318007999999999E-2</v>
      </c>
      <c r="W202" s="18">
        <v>1.9782044999999999E-4</v>
      </c>
      <c r="X202" s="18">
        <v>4.7634233000000003E-9</v>
      </c>
      <c r="Y202" s="18">
        <v>2.7398461999999998E-9</v>
      </c>
      <c r="Z202" s="18">
        <v>7.4857997999999995E-11</v>
      </c>
      <c r="AA202" s="18">
        <v>6.0899480999999998E-4</v>
      </c>
      <c r="AB202" s="18">
        <v>1.2256581E-5</v>
      </c>
      <c r="AC202" s="18">
        <v>3.2976762999999999E-4</v>
      </c>
      <c r="AD202" s="18">
        <v>2.6218382000000001E-3</v>
      </c>
      <c r="AE202" s="18">
        <v>2.4821198999999998</v>
      </c>
      <c r="AF202" s="18">
        <v>7.9042797</v>
      </c>
      <c r="AG202" s="18">
        <v>1.4713235E-2</v>
      </c>
      <c r="AH202" s="18">
        <v>0.73199855999999996</v>
      </c>
      <c r="AI202" s="18">
        <v>2.1120869000000001E-7</v>
      </c>
      <c r="AJ202" s="18">
        <v>1.0542335999999999E-4</v>
      </c>
      <c r="AK202" s="18">
        <v>5.1163221000000002E-2</v>
      </c>
      <c r="AL202" s="18">
        <v>9.1184743999999998E-3</v>
      </c>
    </row>
    <row r="203" spans="1:38" x14ac:dyDescent="0.3">
      <c r="A203" s="16" t="s">
        <v>579</v>
      </c>
      <c r="B203" s="16" t="s">
        <v>567</v>
      </c>
      <c r="C203" s="16" t="s">
        <v>580</v>
      </c>
      <c r="D203" s="16" t="s">
        <v>157</v>
      </c>
      <c r="E203" s="16" t="s">
        <v>158</v>
      </c>
      <c r="F203" s="16" t="s">
        <v>169</v>
      </c>
      <c r="G203" s="16" t="s">
        <v>169</v>
      </c>
      <c r="H203" s="17">
        <v>1.6577692E-3</v>
      </c>
      <c r="I203" s="17">
        <v>0.55264307999999995</v>
      </c>
      <c r="J203" s="17">
        <v>3.7132441000000002E-2</v>
      </c>
      <c r="K203" s="17">
        <v>2.8390788000000003E-4</v>
      </c>
      <c r="L203" s="17">
        <v>1.0642878000000001E-4</v>
      </c>
      <c r="M203" s="17">
        <v>6.4234978999999998E-2</v>
      </c>
      <c r="N203" s="48">
        <v>1.1582001999999999E-3</v>
      </c>
      <c r="O203" s="48">
        <v>5.9369763000000001E-6</v>
      </c>
      <c r="P203" s="48">
        <v>1.4536224E-4</v>
      </c>
      <c r="Q203" s="48">
        <v>2.1619963000000002</v>
      </c>
      <c r="R203" s="48">
        <v>0.56768932999999999</v>
      </c>
      <c r="S203" s="50">
        <v>4.2433021000000005E-3</v>
      </c>
      <c r="T203" s="50">
        <v>3.7132441000000002E-2</v>
      </c>
      <c r="U203" s="18">
        <v>1.0822277E-9</v>
      </c>
      <c r="V203" s="18">
        <v>7.5664356999999996E-3</v>
      </c>
      <c r="W203" s="18">
        <v>1.1305855E-4</v>
      </c>
      <c r="X203" s="18">
        <v>2.2113908E-9</v>
      </c>
      <c r="Y203" s="18">
        <v>1.1806890000000001E-9</v>
      </c>
      <c r="Z203" s="18">
        <v>3.4444631999999998E-11</v>
      </c>
      <c r="AA203" s="18">
        <v>2.8390788000000003E-4</v>
      </c>
      <c r="AB203" s="18">
        <v>5.9369763000000001E-6</v>
      </c>
      <c r="AC203" s="18">
        <v>1.4536224E-4</v>
      </c>
      <c r="AD203" s="18">
        <v>1.1582001999999999E-3</v>
      </c>
      <c r="AE203" s="18">
        <v>1.1206421799999999</v>
      </c>
      <c r="AF203" s="18">
        <v>3.2676859999999999</v>
      </c>
      <c r="AG203" s="18">
        <v>7.1662688000000002E-3</v>
      </c>
      <c r="AH203" s="18">
        <v>0.51758987000000001</v>
      </c>
      <c r="AI203" s="18">
        <v>1.2252798999999999E-7</v>
      </c>
      <c r="AJ203" s="18">
        <v>4.8911829999999997E-5</v>
      </c>
      <c r="AK203" s="18">
        <v>3.3331166000000002E-2</v>
      </c>
      <c r="AL203" s="18">
        <v>3.7523633E-3</v>
      </c>
    </row>
    <row r="204" spans="1:38" x14ac:dyDescent="0.3">
      <c r="A204" s="16" t="s">
        <v>581</v>
      </c>
      <c r="B204" s="16" t="s">
        <v>582</v>
      </c>
      <c r="C204" s="16" t="s">
        <v>583</v>
      </c>
      <c r="D204" s="16" t="s">
        <v>157</v>
      </c>
      <c r="E204" s="16" t="s">
        <v>158</v>
      </c>
      <c r="F204" s="16" t="s">
        <v>169</v>
      </c>
      <c r="G204" s="16" t="s">
        <v>169</v>
      </c>
      <c r="H204" s="17">
        <v>5.8385955000000003E-2</v>
      </c>
      <c r="I204" s="17">
        <v>2.5012759</v>
      </c>
      <c r="J204" s="17">
        <v>0.39069135999999999</v>
      </c>
      <c r="K204" s="17">
        <v>6.6175792000000002E-3</v>
      </c>
      <c r="L204" s="17">
        <v>2.7384879999999999E-3</v>
      </c>
      <c r="M204" s="17">
        <v>1.0685602999999999</v>
      </c>
      <c r="N204" s="48">
        <v>2.880429E-2</v>
      </c>
      <c r="O204" s="48">
        <v>1.0204103E-4</v>
      </c>
      <c r="P204" s="48">
        <v>3.8758423000000001E-3</v>
      </c>
      <c r="Q204" s="48">
        <v>12.666589</v>
      </c>
      <c r="R204" s="48">
        <v>2.5568886000000002</v>
      </c>
      <c r="S204" s="50">
        <v>5.6256718999999997E-2</v>
      </c>
      <c r="T204" s="50">
        <v>0.39069135999999999</v>
      </c>
      <c r="U204" s="18">
        <v>1.472418E-8</v>
      </c>
      <c r="V204" s="18">
        <v>1.5754727E-2</v>
      </c>
      <c r="W204" s="18">
        <v>1.6593816999999999E-3</v>
      </c>
      <c r="X204" s="18">
        <v>4.3008382999999997E-8</v>
      </c>
      <c r="Y204" s="18">
        <v>9.9947267000000001E-9</v>
      </c>
      <c r="Z204" s="18">
        <v>6.7499452999999998E-10</v>
      </c>
      <c r="AA204" s="18">
        <v>6.6175792000000002E-3</v>
      </c>
      <c r="AB204" s="18">
        <v>1.0204103E-4</v>
      </c>
      <c r="AC204" s="18">
        <v>3.8758423000000001E-3</v>
      </c>
      <c r="AD204" s="18">
        <v>2.880429E-2</v>
      </c>
      <c r="AE204" s="18">
        <v>9.0140145</v>
      </c>
      <c r="AF204" s="18">
        <v>53.915622999999997</v>
      </c>
      <c r="AG204" s="18">
        <v>0.11282146999999999</v>
      </c>
      <c r="AH204" s="18">
        <v>2.3181319</v>
      </c>
      <c r="AI204" s="18">
        <v>1.1175779999999999E-6</v>
      </c>
      <c r="AJ204" s="18">
        <v>8.0170170999999994E-5</v>
      </c>
      <c r="AK204" s="18">
        <v>0.32766673000000002</v>
      </c>
      <c r="AL204" s="18">
        <v>6.2944467000000004E-2</v>
      </c>
    </row>
    <row r="205" spans="1:38" x14ac:dyDescent="0.3">
      <c r="A205" s="16" t="s">
        <v>584</v>
      </c>
      <c r="B205" s="16" t="s">
        <v>582</v>
      </c>
      <c r="C205" s="16" t="s">
        <v>585</v>
      </c>
      <c r="D205" s="16" t="s">
        <v>157</v>
      </c>
      <c r="E205" s="16" t="s">
        <v>158</v>
      </c>
      <c r="F205" s="16" t="s">
        <v>169</v>
      </c>
      <c r="G205" s="16" t="s">
        <v>169</v>
      </c>
      <c r="H205" s="17">
        <v>1.2988661E-2</v>
      </c>
      <c r="I205" s="17">
        <v>2.8148309</v>
      </c>
      <c r="J205" s="17">
        <v>0.20986679999999999</v>
      </c>
      <c r="K205" s="17">
        <v>2.3729266999999998E-3</v>
      </c>
      <c r="L205" s="17">
        <v>7.4633673000000002E-4</v>
      </c>
      <c r="M205" s="17">
        <v>0.24953027</v>
      </c>
      <c r="N205" s="48">
        <v>1.0801768E-2</v>
      </c>
      <c r="O205" s="48">
        <v>2.9717569E-5</v>
      </c>
      <c r="P205" s="48">
        <v>1.0399647E-3</v>
      </c>
      <c r="Q205" s="48">
        <v>6.1153393999999999</v>
      </c>
      <c r="R205" s="48">
        <v>2.8769013000000001</v>
      </c>
      <c r="S205" s="50">
        <v>2.6015023000000002E-2</v>
      </c>
      <c r="T205" s="50">
        <v>0.20986679999999999</v>
      </c>
      <c r="U205" s="18">
        <v>6.5867949999999997E-9</v>
      </c>
      <c r="V205" s="18">
        <v>3.0454889999999998E-2</v>
      </c>
      <c r="W205" s="18">
        <v>1.1006493999999999E-3</v>
      </c>
      <c r="X205" s="18">
        <v>1.9122279E-8</v>
      </c>
      <c r="Y205" s="18">
        <v>2.1597524000000001E-9</v>
      </c>
      <c r="Z205" s="18">
        <v>1.6545196999999999E-10</v>
      </c>
      <c r="AA205" s="18">
        <v>2.3729266999999998E-3</v>
      </c>
      <c r="AB205" s="18">
        <v>2.9717569E-5</v>
      </c>
      <c r="AC205" s="18">
        <v>1.0399647E-3</v>
      </c>
      <c r="AD205" s="18">
        <v>1.0801768E-2</v>
      </c>
      <c r="AE205" s="18">
        <v>5.4793943499999997</v>
      </c>
      <c r="AF205" s="18">
        <v>12.64165</v>
      </c>
      <c r="AG205" s="18">
        <v>0.14544378999999999</v>
      </c>
      <c r="AH205" s="18">
        <v>2.6317841999999998</v>
      </c>
      <c r="AI205" s="18">
        <v>4.8919156E-7</v>
      </c>
      <c r="AJ205" s="18">
        <v>6.336925E-5</v>
      </c>
      <c r="AK205" s="18">
        <v>0.19515666000000001</v>
      </c>
      <c r="AL205" s="18">
        <v>1.4646773E-2</v>
      </c>
    </row>
    <row r="206" spans="1:38" x14ac:dyDescent="0.3">
      <c r="A206" s="16" t="s">
        <v>586</v>
      </c>
      <c r="B206" s="16" t="s">
        <v>582</v>
      </c>
      <c r="C206" s="16" t="s">
        <v>587</v>
      </c>
      <c r="D206" s="16" t="s">
        <v>157</v>
      </c>
      <c r="E206" s="16" t="s">
        <v>158</v>
      </c>
      <c r="F206" s="16" t="s">
        <v>169</v>
      </c>
      <c r="G206" s="16" t="s">
        <v>169</v>
      </c>
      <c r="H206" s="17">
        <v>1.5774646E-2</v>
      </c>
      <c r="I206" s="17">
        <v>3.1893680999999998</v>
      </c>
      <c r="J206" s="17">
        <v>0.23764446</v>
      </c>
      <c r="K206" s="17">
        <v>2.8677086999999999E-3</v>
      </c>
      <c r="L206" s="17">
        <v>8.8858261000000001E-4</v>
      </c>
      <c r="M206" s="17">
        <v>0.30300395000000002</v>
      </c>
      <c r="N206" s="48">
        <v>1.3070525E-2</v>
      </c>
      <c r="O206" s="48">
        <v>3.4251809999999997E-5</v>
      </c>
      <c r="P206" s="48">
        <v>1.2364431000000001E-3</v>
      </c>
      <c r="Q206" s="48">
        <v>7.1991864000000003</v>
      </c>
      <c r="R206" s="48">
        <v>3.2662985</v>
      </c>
      <c r="S206" s="50">
        <v>3.0387928000000002E-2</v>
      </c>
      <c r="T206" s="50">
        <v>0.23764446</v>
      </c>
      <c r="U206" s="18">
        <v>7.2371416000000002E-9</v>
      </c>
      <c r="V206" s="18">
        <v>3.9301630999999997E-2</v>
      </c>
      <c r="W206" s="18">
        <v>1.0619017999999999E-3</v>
      </c>
      <c r="X206" s="18">
        <v>2.3150236000000001E-8</v>
      </c>
      <c r="Y206" s="18">
        <v>2.547563E-9</v>
      </c>
      <c r="Z206" s="18">
        <v>1.9653032999999999E-10</v>
      </c>
      <c r="AA206" s="18">
        <v>2.8677086999999999E-3</v>
      </c>
      <c r="AB206" s="18">
        <v>3.4251809999999997E-5</v>
      </c>
      <c r="AC206" s="18">
        <v>1.2364431000000001E-3</v>
      </c>
      <c r="AD206" s="18">
        <v>1.3070525E-2</v>
      </c>
      <c r="AE206" s="18">
        <v>6.5847231300000004</v>
      </c>
      <c r="AF206" s="18">
        <v>15.347873</v>
      </c>
      <c r="AG206" s="18">
        <v>0.17624619999999999</v>
      </c>
      <c r="AH206" s="18">
        <v>2.9937038</v>
      </c>
      <c r="AI206" s="18">
        <v>5.7763046999999998E-7</v>
      </c>
      <c r="AJ206" s="18">
        <v>6.5643439000000002E-5</v>
      </c>
      <c r="AK206" s="18">
        <v>0.21979277999999999</v>
      </c>
      <c r="AL206" s="18">
        <v>1.7786041999999998E-2</v>
      </c>
    </row>
    <row r="207" spans="1:38" x14ac:dyDescent="0.3">
      <c r="A207" s="16" t="s">
        <v>588</v>
      </c>
      <c r="B207" s="16" t="s">
        <v>582</v>
      </c>
      <c r="C207" s="16" t="s">
        <v>589</v>
      </c>
      <c r="D207" s="16" t="s">
        <v>331</v>
      </c>
      <c r="E207" s="16" t="s">
        <v>158</v>
      </c>
      <c r="F207" s="16" t="s">
        <v>467</v>
      </c>
      <c r="G207" s="16" t="s">
        <v>467</v>
      </c>
      <c r="H207" s="17">
        <v>1.2368544E-3</v>
      </c>
      <c r="I207" s="17">
        <v>3.5147670999999998</v>
      </c>
      <c r="J207" s="17">
        <v>2.1438891999999998</v>
      </c>
      <c r="K207" s="17">
        <v>9.5676688999999995E-3</v>
      </c>
      <c r="L207" s="17">
        <v>6.3575988999999998E-3</v>
      </c>
      <c r="M207" s="17">
        <v>0.86391622000000001</v>
      </c>
      <c r="N207" s="48">
        <v>3.5554806000000001E-2</v>
      </c>
      <c r="O207" s="48">
        <v>7.1554799000000005E-5</v>
      </c>
      <c r="P207" s="48">
        <v>1.2771177999999999E-2</v>
      </c>
      <c r="Q207" s="48">
        <v>44.535395999999999</v>
      </c>
      <c r="R207" s="48">
        <v>5.3411999999999997</v>
      </c>
      <c r="S207" s="50">
        <v>0.15221808000000001</v>
      </c>
      <c r="T207" s="50">
        <v>2.1438891999999998</v>
      </c>
      <c r="U207" s="18">
        <v>5.7130433000000002E-9</v>
      </c>
      <c r="V207" s="18">
        <v>5.7467695000000003E-3</v>
      </c>
      <c r="W207" s="18">
        <v>6.2910581999999996E-3</v>
      </c>
      <c r="X207" s="18">
        <v>1.2721372999999999E-7</v>
      </c>
      <c r="Y207" s="18">
        <v>8.3775993000000003E-9</v>
      </c>
      <c r="Z207" s="18">
        <v>8.9014050000000004E-10</v>
      </c>
      <c r="AA207" s="18">
        <v>9.5676688999999995E-3</v>
      </c>
      <c r="AB207" s="18">
        <v>7.1554799000000005E-5</v>
      </c>
      <c r="AC207" s="18">
        <v>1.2771177999999999E-2</v>
      </c>
      <c r="AD207" s="18">
        <v>3.5554806000000001E-2</v>
      </c>
      <c r="AE207" s="18">
        <v>27.312430299999999</v>
      </c>
      <c r="AF207" s="18">
        <v>49.003436000000001</v>
      </c>
      <c r="AG207" s="18">
        <v>0.24256564999999999</v>
      </c>
      <c r="AH207" s="18">
        <v>3.3020744</v>
      </c>
      <c r="AI207" s="18">
        <v>4.0606847999999999E-6</v>
      </c>
      <c r="AJ207" s="18">
        <v>2.8182555000000001E-3</v>
      </c>
      <c r="AK207" s="18">
        <v>0.37517896000000001</v>
      </c>
      <c r="AL207" s="18">
        <v>1.765892</v>
      </c>
    </row>
    <row r="208" spans="1:38" x14ac:dyDescent="0.3">
      <c r="A208" s="16" t="s">
        <v>590</v>
      </c>
      <c r="B208" s="16" t="s">
        <v>582</v>
      </c>
      <c r="C208" s="16" t="s">
        <v>591</v>
      </c>
      <c r="D208" s="16" t="s">
        <v>157</v>
      </c>
      <c r="E208" s="16" t="s">
        <v>158</v>
      </c>
      <c r="F208" s="16" t="s">
        <v>169</v>
      </c>
      <c r="G208" s="16" t="s">
        <v>169</v>
      </c>
      <c r="H208" s="17">
        <v>7.1447880000000005E-2</v>
      </c>
      <c r="I208" s="17">
        <v>3.1320733999999999</v>
      </c>
      <c r="J208" s="17">
        <v>0.52590974999999995</v>
      </c>
      <c r="K208" s="17">
        <v>2.0823584E-3</v>
      </c>
      <c r="L208" s="17">
        <v>5.1265462000000001E-3</v>
      </c>
      <c r="M208" s="17">
        <v>3.9384388000000001</v>
      </c>
      <c r="N208" s="48">
        <v>7.9018495000000005E-3</v>
      </c>
      <c r="O208" s="48">
        <v>2.8992858999999998E-4</v>
      </c>
      <c r="P208" s="48">
        <v>9.0645948000000007E-3</v>
      </c>
      <c r="Q208" s="48">
        <v>23.733401000000001</v>
      </c>
      <c r="R208" s="48">
        <v>3.2087064999999999</v>
      </c>
      <c r="S208" s="50">
        <v>6.8719797999999999E-2</v>
      </c>
      <c r="T208" s="50">
        <v>0.52590974999999995</v>
      </c>
      <c r="U208" s="18">
        <v>1.3952256E-8</v>
      </c>
      <c r="V208" s="18">
        <v>3.4342321000000002E-2</v>
      </c>
      <c r="W208" s="18">
        <v>9.3007799000000002E-4</v>
      </c>
      <c r="X208" s="18">
        <v>1.5469945000000001E-8</v>
      </c>
      <c r="Y208" s="18">
        <v>-1.5926044E-9</v>
      </c>
      <c r="Z208" s="18">
        <v>6.0952846999999997E-10</v>
      </c>
      <c r="AA208" s="18">
        <v>2.0823584E-3</v>
      </c>
      <c r="AB208" s="18">
        <v>2.8992858999999998E-4</v>
      </c>
      <c r="AC208" s="18">
        <v>9.0645948000000007E-3</v>
      </c>
      <c r="AD208" s="18">
        <v>7.9018495000000005E-3</v>
      </c>
      <c r="AE208" s="18">
        <v>6.2093863000000002</v>
      </c>
      <c r="AF208" s="18">
        <v>198.19327000000001</v>
      </c>
      <c r="AG208" s="18">
        <v>3.6633167000000001E-2</v>
      </c>
      <c r="AH208" s="18">
        <v>2.9542549</v>
      </c>
      <c r="AI208" s="18">
        <v>1.3237821E-6</v>
      </c>
      <c r="AJ208" s="18">
        <v>8.3356829999999997E-5</v>
      </c>
      <c r="AK208" s="18">
        <v>0.29331116000000002</v>
      </c>
      <c r="AL208" s="18">
        <v>0.23251524000000001</v>
      </c>
    </row>
    <row r="209" spans="1:38" x14ac:dyDescent="0.3">
      <c r="A209" s="16" t="s">
        <v>592</v>
      </c>
      <c r="B209" s="16" t="s">
        <v>582</v>
      </c>
      <c r="C209" s="16" t="s">
        <v>593</v>
      </c>
      <c r="D209" s="16" t="s">
        <v>157</v>
      </c>
      <c r="E209" s="16" t="s">
        <v>158</v>
      </c>
      <c r="F209" s="16" t="s">
        <v>169</v>
      </c>
      <c r="G209" s="16" t="s">
        <v>169</v>
      </c>
      <c r="H209" s="17">
        <v>7.8174909000000001E-2</v>
      </c>
      <c r="I209" s="17">
        <v>3.9550719999999999</v>
      </c>
      <c r="J209" s="17">
        <v>0.61033033000000003</v>
      </c>
      <c r="K209" s="17">
        <v>2.4748925E-3</v>
      </c>
      <c r="L209" s="17">
        <v>5.6507081000000004E-3</v>
      </c>
      <c r="M209" s="17">
        <v>4.3120070000000004</v>
      </c>
      <c r="N209" s="48">
        <v>9.4422207000000001E-3</v>
      </c>
      <c r="O209" s="48">
        <v>3.2207315999999999E-4</v>
      </c>
      <c r="P209" s="48">
        <v>9.9928528999999999E-3</v>
      </c>
      <c r="Q209" s="48">
        <v>26.511012999999998</v>
      </c>
      <c r="R209" s="48">
        <v>4.0509411000000002</v>
      </c>
      <c r="S209" s="50">
        <v>7.8656183000000005E-2</v>
      </c>
      <c r="T209" s="50">
        <v>0.61033033000000003</v>
      </c>
      <c r="U209" s="18">
        <v>1.5809697E-8</v>
      </c>
      <c r="V209" s="18">
        <v>3.9028248000000001E-2</v>
      </c>
      <c r="W209" s="18">
        <v>1.2782545000000001E-3</v>
      </c>
      <c r="X209" s="18">
        <v>2.0521051999999999E-8</v>
      </c>
      <c r="Y209" s="18">
        <v>-1.3323842E-9</v>
      </c>
      <c r="Z209" s="18">
        <v>6.8986208E-10</v>
      </c>
      <c r="AA209" s="18">
        <v>2.4748925E-3</v>
      </c>
      <c r="AB209" s="18">
        <v>3.2207315999999999E-4</v>
      </c>
      <c r="AC209" s="18">
        <v>9.9928528999999999E-3</v>
      </c>
      <c r="AD209" s="18">
        <v>9.4422207000000001E-3</v>
      </c>
      <c r="AE209" s="18">
        <v>7.1581013999999996</v>
      </c>
      <c r="AF209" s="18">
        <v>217.25451000000001</v>
      </c>
      <c r="AG209" s="18">
        <v>4.3275382000000001E-2</v>
      </c>
      <c r="AH209" s="18">
        <v>3.7311702000000002</v>
      </c>
      <c r="AI209" s="18">
        <v>1.5613655999999999E-6</v>
      </c>
      <c r="AJ209" s="18">
        <v>1.1042517E-4</v>
      </c>
      <c r="AK209" s="18">
        <v>0.35570277</v>
      </c>
      <c r="AL209" s="18">
        <v>0.25451713999999998</v>
      </c>
    </row>
    <row r="210" spans="1:38" x14ac:dyDescent="0.3">
      <c r="A210" s="16" t="s">
        <v>594</v>
      </c>
      <c r="B210" s="16" t="s">
        <v>582</v>
      </c>
      <c r="C210" s="16" t="s">
        <v>595</v>
      </c>
      <c r="D210" s="16" t="s">
        <v>157</v>
      </c>
      <c r="E210" s="16" t="s">
        <v>158</v>
      </c>
      <c r="F210" s="16" t="s">
        <v>159</v>
      </c>
      <c r="G210" s="16" t="s">
        <v>169</v>
      </c>
      <c r="H210" s="17">
        <v>1.3357333000000001E-2</v>
      </c>
      <c r="I210" s="17">
        <v>6.8161325000000001</v>
      </c>
      <c r="J210" s="17">
        <v>1.4636842000000001</v>
      </c>
      <c r="K210" s="17">
        <v>5.5523194999999997E-3</v>
      </c>
      <c r="L210" s="17">
        <v>4.2660468000000002E-3</v>
      </c>
      <c r="M210" s="17">
        <v>6.0590313E-2</v>
      </c>
      <c r="N210" s="48">
        <v>1.9023358000000001E-2</v>
      </c>
      <c r="O210" s="48">
        <v>9.8394686999999999E-5</v>
      </c>
      <c r="P210" s="48">
        <v>8.5655635999999993E-3</v>
      </c>
      <c r="Q210" s="48">
        <v>13.574266</v>
      </c>
      <c r="R210" s="48">
        <v>13.064627</v>
      </c>
      <c r="S210" s="50">
        <v>0.12659697</v>
      </c>
      <c r="T210" s="50">
        <v>1.4636842000000001</v>
      </c>
      <c r="U210" s="18">
        <v>1.2421975000000001E-8</v>
      </c>
      <c r="V210" s="18">
        <v>3.7488089000000002E-2</v>
      </c>
      <c r="W210" s="18">
        <v>6.2887977999999999E-3</v>
      </c>
      <c r="X210" s="18">
        <v>4.0788002000000002E-8</v>
      </c>
      <c r="Y210" s="18">
        <v>2.8715115E-8</v>
      </c>
      <c r="Z210" s="18">
        <v>1.2058193000000001E-9</v>
      </c>
      <c r="AA210" s="18">
        <v>5.5523194999999997E-3</v>
      </c>
      <c r="AB210" s="18">
        <v>9.8394686999999999E-5</v>
      </c>
      <c r="AC210" s="18">
        <v>8.5655635999999993E-3</v>
      </c>
      <c r="AD210" s="18">
        <v>1.9023358000000001E-2</v>
      </c>
      <c r="AE210" s="18">
        <v>80.605693000000002</v>
      </c>
      <c r="AF210" s="18">
        <v>14.494923</v>
      </c>
      <c r="AG210" s="18">
        <v>9.3427938000000002E-2</v>
      </c>
      <c r="AH210" s="18">
        <v>6.3851161999999997</v>
      </c>
      <c r="AI210" s="18">
        <v>3.2070160999999999E-6</v>
      </c>
      <c r="AJ210" s="18">
        <v>3.0988545999999998E-4</v>
      </c>
      <c r="AK210" s="18">
        <v>0.60683726999999998</v>
      </c>
      <c r="AL210" s="18">
        <v>0.85653707999999995</v>
      </c>
    </row>
    <row r="211" spans="1:38" x14ac:dyDescent="0.3">
      <c r="A211" s="16" t="s">
        <v>596</v>
      </c>
      <c r="B211" s="16" t="s">
        <v>582</v>
      </c>
      <c r="C211" s="16" t="s">
        <v>597</v>
      </c>
      <c r="D211" s="16" t="s">
        <v>331</v>
      </c>
      <c r="E211" s="16" t="s">
        <v>158</v>
      </c>
      <c r="F211" s="16" t="s">
        <v>159</v>
      </c>
      <c r="G211" s="16" t="s">
        <v>159</v>
      </c>
      <c r="H211" s="17">
        <v>1.3874043000000001E-2</v>
      </c>
      <c r="I211" s="17">
        <v>4.3897987000000001</v>
      </c>
      <c r="J211" s="17">
        <v>1.3952104999999999</v>
      </c>
      <c r="K211" s="17">
        <v>5.9328334999999999E-3</v>
      </c>
      <c r="L211" s="17">
        <v>4.3857202999999997E-3</v>
      </c>
      <c r="M211" s="17">
        <v>8.4315036999999995E-2</v>
      </c>
      <c r="N211" s="48">
        <v>1.8854254000000001E-2</v>
      </c>
      <c r="O211" s="48">
        <v>9.4233978999999995E-5</v>
      </c>
      <c r="P211" s="48">
        <v>8.8230192000000006E-3</v>
      </c>
      <c r="Q211" s="48">
        <v>11.881587</v>
      </c>
      <c r="R211" s="48">
        <v>10.987228</v>
      </c>
      <c r="S211" s="50">
        <v>0.1223866</v>
      </c>
      <c r="T211" s="50">
        <v>1.3952104999999999</v>
      </c>
      <c r="U211" s="18">
        <v>8.4679817999999993E-9</v>
      </c>
      <c r="V211" s="18">
        <v>8.8505232E-3</v>
      </c>
      <c r="W211" s="18">
        <v>5.5058574000000004E-3</v>
      </c>
      <c r="X211" s="18">
        <v>3.9538803000000001E-8</v>
      </c>
      <c r="Y211" s="18">
        <v>2.9276217E-8</v>
      </c>
      <c r="Z211" s="18">
        <v>1.2074883E-9</v>
      </c>
      <c r="AA211" s="18">
        <v>5.9328334999999999E-3</v>
      </c>
      <c r="AB211" s="18">
        <v>9.4233978999999995E-5</v>
      </c>
      <c r="AC211" s="18">
        <v>8.8230192000000006E-3</v>
      </c>
      <c r="AD211" s="18">
        <v>1.8854254000000001E-2</v>
      </c>
      <c r="AE211" s="18">
        <v>84.399893999999989</v>
      </c>
      <c r="AF211" s="18">
        <v>15.153826</v>
      </c>
      <c r="AG211" s="18">
        <v>0.11006421</v>
      </c>
      <c r="AH211" s="18">
        <v>4.1166187000000001</v>
      </c>
      <c r="AI211" s="18">
        <v>3.0305555000000002E-6</v>
      </c>
      <c r="AJ211" s="18">
        <v>1.6462987000000001E-3</v>
      </c>
      <c r="AK211" s="18">
        <v>0.50104610000000005</v>
      </c>
      <c r="AL211" s="18">
        <v>0.89251806</v>
      </c>
    </row>
    <row r="212" spans="1:38" x14ac:dyDescent="0.3">
      <c r="A212" s="16" t="s">
        <v>598</v>
      </c>
      <c r="B212" s="16" t="s">
        <v>582</v>
      </c>
      <c r="C212" s="16" t="s">
        <v>68</v>
      </c>
      <c r="D212" s="16" t="s">
        <v>331</v>
      </c>
      <c r="E212" s="16" t="s">
        <v>278</v>
      </c>
      <c r="F212" s="16" t="s">
        <v>159</v>
      </c>
      <c r="G212" s="16" t="s">
        <v>159</v>
      </c>
      <c r="H212" s="17">
        <v>1.3154344E-2</v>
      </c>
      <c r="I212" s="17">
        <v>6.5588027000000002</v>
      </c>
      <c r="J212" s="17">
        <v>0.87824667999999995</v>
      </c>
      <c r="K212" s="17">
        <v>5.6241399000000001E-3</v>
      </c>
      <c r="L212" s="17">
        <v>4.0810548E-3</v>
      </c>
      <c r="M212" s="17">
        <v>8.0066207E-2</v>
      </c>
      <c r="N212" s="48">
        <v>1.8179260999999999E-2</v>
      </c>
      <c r="O212" s="48">
        <v>1.263506E-4</v>
      </c>
      <c r="P212" s="48">
        <v>8.1180908E-3</v>
      </c>
      <c r="Q212" s="48">
        <v>7.5944478000000002</v>
      </c>
      <c r="R212" s="48">
        <v>6.9488620000000001</v>
      </c>
      <c r="S212" s="50">
        <v>9.7816468999999989E-2</v>
      </c>
      <c r="T212" s="50">
        <v>0.87824667999999995</v>
      </c>
      <c r="U212" s="18">
        <v>1.1575948999999999E-8</v>
      </c>
      <c r="V212" s="18">
        <v>1.1850848000000001E-2</v>
      </c>
      <c r="W212" s="18">
        <v>5.6571573999999996E-3</v>
      </c>
      <c r="X212" s="18">
        <v>3.8382072000000002E-8</v>
      </c>
      <c r="Y212" s="18">
        <v>1.9429830000000001E-8</v>
      </c>
      <c r="Z212" s="18">
        <v>2.9159384000000002E-10</v>
      </c>
      <c r="AA212" s="18">
        <v>5.6241399000000001E-3</v>
      </c>
      <c r="AB212" s="18">
        <v>1.263506E-4</v>
      </c>
      <c r="AC212" s="18">
        <v>8.1180908E-3</v>
      </c>
      <c r="AD212" s="18">
        <v>1.8179260999999999E-2</v>
      </c>
      <c r="AE212" s="18">
        <v>57.997955000000005</v>
      </c>
      <c r="AF212" s="18">
        <v>6.3591641000000001</v>
      </c>
      <c r="AG212" s="18">
        <v>0.11911094999999999</v>
      </c>
      <c r="AH212" s="18">
        <v>6.1226588</v>
      </c>
      <c r="AI212" s="18">
        <v>3.4427428999999999E-6</v>
      </c>
      <c r="AJ212" s="18">
        <v>1.7413865999999999E-3</v>
      </c>
      <c r="AK212" s="18">
        <v>0.62635841000000003</v>
      </c>
      <c r="AL212" s="18">
        <v>0.25014688000000002</v>
      </c>
    </row>
    <row r="213" spans="1:38" x14ac:dyDescent="0.3">
      <c r="A213" s="16" t="s">
        <v>599</v>
      </c>
      <c r="B213" s="16" t="s">
        <v>582</v>
      </c>
      <c r="C213" s="16" t="s">
        <v>69</v>
      </c>
      <c r="D213" s="16" t="s">
        <v>157</v>
      </c>
      <c r="E213" s="16" t="s">
        <v>278</v>
      </c>
      <c r="F213" s="16" t="s">
        <v>159</v>
      </c>
      <c r="G213" s="16" t="s">
        <v>169</v>
      </c>
      <c r="H213" s="17">
        <v>1.2871728000000001E-2</v>
      </c>
      <c r="I213" s="17">
        <v>6.8285152</v>
      </c>
      <c r="J213" s="17">
        <v>0.83657435999999996</v>
      </c>
      <c r="K213" s="17">
        <v>4.7912481999999998E-3</v>
      </c>
      <c r="L213" s="17">
        <v>3.9218865E-3</v>
      </c>
      <c r="M213" s="17">
        <v>6.1347521000000002E-2</v>
      </c>
      <c r="N213" s="48">
        <v>1.6101341000000002E-2</v>
      </c>
      <c r="O213" s="48">
        <v>1.1801597E-4</v>
      </c>
      <c r="P213" s="48">
        <v>7.7915488999999996E-3</v>
      </c>
      <c r="Q213" s="48">
        <v>7.5516578000000001</v>
      </c>
      <c r="R213" s="48">
        <v>7.0792368999999997</v>
      </c>
      <c r="S213" s="50">
        <v>9.2776544000000002E-2</v>
      </c>
      <c r="T213" s="50">
        <v>0.83657435999999996</v>
      </c>
      <c r="U213" s="18">
        <v>1.3227080999999999E-8</v>
      </c>
      <c r="V213" s="18">
        <v>3.8083447999999999E-2</v>
      </c>
      <c r="W213" s="18">
        <v>5.1138305000000004E-3</v>
      </c>
      <c r="X213" s="18">
        <v>3.1867691000000002E-8</v>
      </c>
      <c r="Y213" s="18">
        <v>1.8808953999999998E-8</v>
      </c>
      <c r="Z213" s="18">
        <v>2.7357139000000001E-10</v>
      </c>
      <c r="AA213" s="18">
        <v>4.7912481999999998E-3</v>
      </c>
      <c r="AB213" s="18">
        <v>1.1801597E-4</v>
      </c>
      <c r="AC213" s="18">
        <v>7.7915488999999996E-3</v>
      </c>
      <c r="AD213" s="18">
        <v>1.6101341000000002E-2</v>
      </c>
      <c r="AE213" s="18">
        <v>56.610050999999999</v>
      </c>
      <c r="AF213" s="18">
        <v>5.6328028000000003</v>
      </c>
      <c r="AG213" s="18">
        <v>9.4747742999999995E-2</v>
      </c>
      <c r="AH213" s="18">
        <v>6.3963625000000004</v>
      </c>
      <c r="AI213" s="18">
        <v>3.3681265999999999E-6</v>
      </c>
      <c r="AJ213" s="18">
        <v>3.1666703000000001E-4</v>
      </c>
      <c r="AK213" s="18">
        <v>0.59247053000000005</v>
      </c>
      <c r="AL213" s="18">
        <v>0.24378716</v>
      </c>
    </row>
    <row r="214" spans="1:38" x14ac:dyDescent="0.3">
      <c r="A214" s="16" t="s">
        <v>600</v>
      </c>
      <c r="B214" s="16" t="s">
        <v>582</v>
      </c>
      <c r="C214" s="16" t="s">
        <v>80</v>
      </c>
      <c r="D214" s="16" t="s">
        <v>331</v>
      </c>
      <c r="E214" s="16" t="s">
        <v>278</v>
      </c>
      <c r="F214" s="16" t="s">
        <v>159</v>
      </c>
      <c r="G214" s="16" t="s">
        <v>159</v>
      </c>
      <c r="H214" s="17">
        <v>1.3228782999999999E-2</v>
      </c>
      <c r="I214" s="17">
        <v>6.5569044999999999</v>
      </c>
      <c r="J214" s="66">
        <v>0.97437768999999996</v>
      </c>
      <c r="K214" s="17">
        <v>5.7408060999999998E-3</v>
      </c>
      <c r="L214" s="17">
        <v>4.1338119000000001E-3</v>
      </c>
      <c r="M214" s="17">
        <v>7.9950133000000007E-2</v>
      </c>
      <c r="N214" s="48">
        <v>1.8627182999999999E-2</v>
      </c>
      <c r="O214" s="48">
        <v>1.2334280999999999E-4</v>
      </c>
      <c r="P214" s="48">
        <v>8.2367411999999997E-3</v>
      </c>
      <c r="Q214" s="48">
        <v>8.5176663000000001</v>
      </c>
      <c r="R214" s="48">
        <v>7.8663752999999996</v>
      </c>
      <c r="S214" s="50">
        <v>0.10300087000000001</v>
      </c>
      <c r="T214" s="50">
        <v>0.97437768999999996</v>
      </c>
      <c r="U214" s="18">
        <v>1.1452533E-8</v>
      </c>
      <c r="V214" s="18">
        <v>1.1759584E-2</v>
      </c>
      <c r="W214" s="18">
        <v>5.8372707000000001E-3</v>
      </c>
      <c r="X214" s="18">
        <v>3.9749485999999997E-8</v>
      </c>
      <c r="Y214" s="18">
        <v>2.0948366000000001E-8</v>
      </c>
      <c r="Z214" s="18">
        <v>4.3450012000000002E-10</v>
      </c>
      <c r="AA214" s="18">
        <v>5.7408060999999998E-3</v>
      </c>
      <c r="AB214" s="18">
        <v>1.2334280999999999E-4</v>
      </c>
      <c r="AC214" s="18">
        <v>8.2367411999999997E-3</v>
      </c>
      <c r="AD214" s="18">
        <v>1.8627182999999999E-2</v>
      </c>
      <c r="AE214" s="18">
        <v>61.676298000000003</v>
      </c>
      <c r="AF214" s="18">
        <v>7.7176574000000002</v>
      </c>
      <c r="AG214" s="18">
        <v>0.11890863</v>
      </c>
      <c r="AH214" s="18">
        <v>6.1209347999999997</v>
      </c>
      <c r="AI214" s="18">
        <v>3.4180460000000001E-6</v>
      </c>
      <c r="AJ214" s="18">
        <v>1.7403471E-3</v>
      </c>
      <c r="AK214" s="18">
        <v>0.62856071999999996</v>
      </c>
      <c r="AL214" s="18">
        <v>0.34407662</v>
      </c>
    </row>
    <row r="215" spans="1:38" x14ac:dyDescent="0.3">
      <c r="A215" s="16" t="s">
        <v>601</v>
      </c>
      <c r="B215" s="16" t="s">
        <v>582</v>
      </c>
      <c r="C215" s="16" t="s">
        <v>81</v>
      </c>
      <c r="D215" s="16" t="s">
        <v>331</v>
      </c>
      <c r="E215" s="16" t="s">
        <v>278</v>
      </c>
      <c r="F215" s="16" t="s">
        <v>159</v>
      </c>
      <c r="G215" s="16" t="s">
        <v>159</v>
      </c>
      <c r="H215" s="17">
        <v>1.3551354999999999E-2</v>
      </c>
      <c r="I215" s="17">
        <v>6.5486791000000002</v>
      </c>
      <c r="J215" s="66">
        <v>1.3909454000000001</v>
      </c>
      <c r="K215" s="17">
        <v>6.2463598999999998E-3</v>
      </c>
      <c r="L215" s="17">
        <v>4.3624257999999999E-3</v>
      </c>
      <c r="M215" s="17">
        <v>7.9447144999999997E-2</v>
      </c>
      <c r="N215" s="48">
        <v>2.0568179999999998E-2</v>
      </c>
      <c r="O215" s="48">
        <v>1.1030905999999999E-4</v>
      </c>
      <c r="P215" s="48">
        <v>8.7508928E-3</v>
      </c>
      <c r="Q215" s="48">
        <v>12.518280000000001</v>
      </c>
      <c r="R215" s="48">
        <v>11.842266</v>
      </c>
      <c r="S215" s="50">
        <v>0.12546663</v>
      </c>
      <c r="T215" s="50">
        <v>1.3909454000000001</v>
      </c>
      <c r="U215" s="18">
        <v>1.0917728E-8</v>
      </c>
      <c r="V215" s="18">
        <v>1.1364107E-2</v>
      </c>
      <c r="W215" s="18">
        <v>6.6177615000000004E-3</v>
      </c>
      <c r="X215" s="18">
        <v>4.5674945000000003E-8</v>
      </c>
      <c r="Y215" s="18">
        <v>2.7528691999999999E-8</v>
      </c>
      <c r="Z215" s="18">
        <v>1.0537606999999999E-9</v>
      </c>
      <c r="AA215" s="18">
        <v>6.2463598999999998E-3</v>
      </c>
      <c r="AB215" s="18">
        <v>1.1030905999999999E-4</v>
      </c>
      <c r="AC215" s="18">
        <v>8.7508928E-3</v>
      </c>
      <c r="AD215" s="18">
        <v>2.0568179999999998E-2</v>
      </c>
      <c r="AE215" s="18">
        <v>77.615786</v>
      </c>
      <c r="AF215" s="18">
        <v>13.604462</v>
      </c>
      <c r="AG215" s="18">
        <v>0.11803192999999999</v>
      </c>
      <c r="AH215" s="18">
        <v>6.1134643000000004</v>
      </c>
      <c r="AI215" s="18">
        <v>3.3110257000000002E-6</v>
      </c>
      <c r="AJ215" s="18">
        <v>1.7358422999999999E-3</v>
      </c>
      <c r="AK215" s="18">
        <v>0.63810405999999997</v>
      </c>
      <c r="AL215" s="18">
        <v>0.75110551999999997</v>
      </c>
    </row>
    <row r="216" spans="1:38" x14ac:dyDescent="0.3">
      <c r="A216" s="16" t="s">
        <v>602</v>
      </c>
      <c r="B216" s="16" t="s">
        <v>582</v>
      </c>
      <c r="C216" s="16" t="s">
        <v>82</v>
      </c>
      <c r="D216" s="16" t="s">
        <v>157</v>
      </c>
      <c r="E216" s="16" t="s">
        <v>278</v>
      </c>
      <c r="F216" s="16" t="s">
        <v>159</v>
      </c>
      <c r="G216" s="16" t="s">
        <v>169</v>
      </c>
      <c r="H216" s="17">
        <v>1.2944568E-2</v>
      </c>
      <c r="I216" s="17">
        <v>6.8266578000000004</v>
      </c>
      <c r="J216" s="66">
        <v>0.93064084000000002</v>
      </c>
      <c r="K216" s="17">
        <v>4.9054088999999999E-3</v>
      </c>
      <c r="L216" s="17">
        <v>3.9735105000000001E-3</v>
      </c>
      <c r="M216" s="17">
        <v>6.1233940000000001E-2</v>
      </c>
      <c r="N216" s="48">
        <v>1.6539643999999999E-2</v>
      </c>
      <c r="O216" s="48">
        <v>1.1507278E-4</v>
      </c>
      <c r="P216" s="48">
        <v>7.9076510999999995E-3</v>
      </c>
      <c r="Q216" s="48">
        <v>8.4550491000000001</v>
      </c>
      <c r="R216" s="48">
        <v>7.9770453999999997</v>
      </c>
      <c r="S216" s="50">
        <v>9.7849607000000005E-2</v>
      </c>
      <c r="T216" s="50">
        <v>0.93064084000000002</v>
      </c>
      <c r="U216" s="18">
        <v>1.3106315E-8</v>
      </c>
      <c r="V216" s="18">
        <v>3.7994144000000001E-2</v>
      </c>
      <c r="W216" s="18">
        <v>5.2900756000000002E-3</v>
      </c>
      <c r="X216" s="18">
        <v>3.3205736999999999E-8</v>
      </c>
      <c r="Y216" s="18">
        <v>2.0294878000000002E-8</v>
      </c>
      <c r="Z216" s="18">
        <v>4.1340858E-10</v>
      </c>
      <c r="AA216" s="18">
        <v>4.9054088999999999E-3</v>
      </c>
      <c r="AB216" s="18">
        <v>1.1507278E-4</v>
      </c>
      <c r="AC216" s="18">
        <v>7.9076510999999995E-3</v>
      </c>
      <c r="AD216" s="18">
        <v>1.6539643999999999E-2</v>
      </c>
      <c r="AE216" s="18">
        <v>60.209396999999996</v>
      </c>
      <c r="AF216" s="18">
        <v>6.9621206999999998</v>
      </c>
      <c r="AG216" s="18">
        <v>9.4549772000000004E-2</v>
      </c>
      <c r="AH216" s="18">
        <v>6.3946756000000002</v>
      </c>
      <c r="AI216" s="18">
        <v>3.3439601000000002E-6</v>
      </c>
      <c r="AJ216" s="18">
        <v>3.1564978999999997E-4</v>
      </c>
      <c r="AK216" s="18">
        <v>0.59462554000000001</v>
      </c>
      <c r="AL216" s="18">
        <v>0.33569965000000002</v>
      </c>
    </row>
    <row r="217" spans="1:38" x14ac:dyDescent="0.3">
      <c r="A217" s="16" t="s">
        <v>603</v>
      </c>
      <c r="B217" s="16" t="s">
        <v>582</v>
      </c>
      <c r="C217" s="16" t="s">
        <v>83</v>
      </c>
      <c r="D217" s="16" t="s">
        <v>157</v>
      </c>
      <c r="E217" s="16" t="s">
        <v>278</v>
      </c>
      <c r="F217" s="16" t="s">
        <v>159</v>
      </c>
      <c r="G217" s="16" t="s">
        <v>169</v>
      </c>
      <c r="H217" s="17">
        <v>1.3260212E-2</v>
      </c>
      <c r="I217" s="17">
        <v>6.8186090000000004</v>
      </c>
      <c r="J217" s="66">
        <v>1.3382623</v>
      </c>
      <c r="K217" s="17">
        <v>5.4001053000000002E-3</v>
      </c>
      <c r="L217" s="17">
        <v>4.1972147000000001E-3</v>
      </c>
      <c r="M217" s="17">
        <v>6.0741754000000002E-2</v>
      </c>
      <c r="N217" s="48">
        <v>1.8438955E-2</v>
      </c>
      <c r="O217" s="48">
        <v>1.0231894E-4</v>
      </c>
      <c r="P217" s="48">
        <v>8.4107606000000008E-3</v>
      </c>
      <c r="Q217" s="48">
        <v>12.369745</v>
      </c>
      <c r="R217" s="48">
        <v>11.867549</v>
      </c>
      <c r="S217" s="50">
        <v>0.11983287999999999</v>
      </c>
      <c r="T217" s="50">
        <v>1.3382623</v>
      </c>
      <c r="U217" s="18">
        <v>1.2582996E-8</v>
      </c>
      <c r="V217" s="18">
        <v>3.7607161E-2</v>
      </c>
      <c r="W217" s="18">
        <v>6.0538043999999996E-3</v>
      </c>
      <c r="X217" s="18">
        <v>3.9003939999999997E-8</v>
      </c>
      <c r="Y217" s="18">
        <v>2.6733882999999999E-8</v>
      </c>
      <c r="Z217" s="18">
        <v>1.0193697000000001E-9</v>
      </c>
      <c r="AA217" s="18">
        <v>5.4001053000000002E-3</v>
      </c>
      <c r="AB217" s="18">
        <v>1.0231894E-4</v>
      </c>
      <c r="AC217" s="18">
        <v>8.4107606000000008E-3</v>
      </c>
      <c r="AD217" s="18">
        <v>1.8438955E-2</v>
      </c>
      <c r="AE217" s="18">
        <v>75.806565000000006</v>
      </c>
      <c r="AF217" s="18">
        <v>12.722498999999999</v>
      </c>
      <c r="AG217" s="18">
        <v>9.3691898999999995E-2</v>
      </c>
      <c r="AH217" s="18">
        <v>6.3873654999999996</v>
      </c>
      <c r="AI217" s="18">
        <v>3.2392381999999999E-6</v>
      </c>
      <c r="AJ217" s="18">
        <v>3.1124176999999998E-4</v>
      </c>
      <c r="AK217" s="18">
        <v>0.60396391999999999</v>
      </c>
      <c r="AL217" s="18">
        <v>0.7339871</v>
      </c>
    </row>
    <row r="218" spans="1:38" x14ac:dyDescent="0.3">
      <c r="A218" s="16" t="s">
        <v>604</v>
      </c>
      <c r="B218" s="16" t="s">
        <v>582</v>
      </c>
      <c r="C218" s="16" t="s">
        <v>605</v>
      </c>
      <c r="D218" s="16" t="s">
        <v>157</v>
      </c>
      <c r="E218" s="16" t="s">
        <v>158</v>
      </c>
      <c r="F218" s="16" t="s">
        <v>332</v>
      </c>
      <c r="G218" s="16" t="s">
        <v>169</v>
      </c>
      <c r="H218" s="17">
        <v>2.6765733999999999E-3</v>
      </c>
      <c r="I218" s="17">
        <v>4.8953901000000002</v>
      </c>
      <c r="J218" s="17">
        <v>0.50874200000000003</v>
      </c>
      <c r="K218" s="17">
        <v>3.6744999999999998E-3</v>
      </c>
      <c r="L218" s="17">
        <v>8.6115797999999997E-4</v>
      </c>
      <c r="M218" s="17">
        <v>2.558001</v>
      </c>
      <c r="N218" s="48">
        <v>1.3675787E-2</v>
      </c>
      <c r="O218" s="48">
        <v>6.6433527000000001E-5</v>
      </c>
      <c r="P218" s="48">
        <v>1.3153988E-3</v>
      </c>
      <c r="Q218" s="48">
        <v>21.002099999999999</v>
      </c>
      <c r="R218" s="48">
        <v>5.0055851000000002</v>
      </c>
      <c r="S218" s="50">
        <v>6.1888231000000002E-2</v>
      </c>
      <c r="T218" s="50">
        <v>0.50874200000000003</v>
      </c>
      <c r="U218" s="18">
        <v>5.5742926999999998E-9</v>
      </c>
      <c r="V218" s="18">
        <v>2.4517231E-2</v>
      </c>
      <c r="W218" s="18">
        <v>5.0052242999999996E-3</v>
      </c>
      <c r="X218" s="18">
        <v>2.2803527999999999E-8</v>
      </c>
      <c r="Y218" s="18">
        <v>4.1173058999999996E-9</v>
      </c>
      <c r="Z218" s="18">
        <v>2.1570626000000001E-10</v>
      </c>
      <c r="AA218" s="18">
        <v>3.6744999999999998E-3</v>
      </c>
      <c r="AB218" s="18">
        <v>6.6433527000000001E-5</v>
      </c>
      <c r="AC218" s="18">
        <v>1.3153988E-3</v>
      </c>
      <c r="AD218" s="18">
        <v>1.3675787E-2</v>
      </c>
      <c r="AE218" s="18">
        <v>9.7347219999999997</v>
      </c>
      <c r="AF218" s="18">
        <v>143.14695</v>
      </c>
      <c r="AG218" s="18">
        <v>0.24072039000000001</v>
      </c>
      <c r="AH218" s="18">
        <v>4.6006266</v>
      </c>
      <c r="AI218" s="18">
        <v>1.9415648E-6</v>
      </c>
      <c r="AJ218" s="18">
        <v>2.060214E-4</v>
      </c>
      <c r="AK218" s="18">
        <v>0.49950925000000002</v>
      </c>
      <c r="AL218" s="18">
        <v>9.0267321000000005E-3</v>
      </c>
    </row>
    <row r="219" spans="1:38" x14ac:dyDescent="0.3">
      <c r="A219" s="16" t="s">
        <v>606</v>
      </c>
      <c r="B219" s="16" t="s">
        <v>582</v>
      </c>
      <c r="C219" s="16" t="s">
        <v>607</v>
      </c>
      <c r="D219" s="16" t="s">
        <v>157</v>
      </c>
      <c r="E219" s="16" t="s">
        <v>158</v>
      </c>
      <c r="F219" s="16" t="s">
        <v>169</v>
      </c>
      <c r="G219" s="16" t="s">
        <v>169</v>
      </c>
      <c r="H219" s="17">
        <v>6.6351424000000006E-2</v>
      </c>
      <c r="I219" s="17">
        <v>3.2938071</v>
      </c>
      <c r="J219" s="17">
        <v>0.53899198999999998</v>
      </c>
      <c r="K219" s="17">
        <v>4.8635891999999998E-3</v>
      </c>
      <c r="L219" s="17">
        <v>4.2376146999999996E-3</v>
      </c>
      <c r="M219" s="17">
        <v>2.7078587000000001</v>
      </c>
      <c r="N219" s="48">
        <v>2.4360527E-2</v>
      </c>
      <c r="O219" s="48">
        <v>3.0126612999999998E-4</v>
      </c>
      <c r="P219" s="48">
        <v>6.4531889000000002E-3</v>
      </c>
      <c r="Q219" s="48">
        <v>18.938535000000002</v>
      </c>
      <c r="R219" s="48">
        <v>3.3921160000000001</v>
      </c>
      <c r="S219" s="50">
        <v>7.8259683999999996E-2</v>
      </c>
      <c r="T219" s="50">
        <v>0.53899198999999998</v>
      </c>
      <c r="U219" s="18">
        <v>6.6447074000000003E-9</v>
      </c>
      <c r="V219" s="18">
        <v>4.0958416999999997E-2</v>
      </c>
      <c r="W219" s="18">
        <v>1.7930736000000001E-3</v>
      </c>
      <c r="X219" s="18">
        <v>4.4617016E-8</v>
      </c>
      <c r="Y219" s="18">
        <v>2.0575636999999999E-8</v>
      </c>
      <c r="Z219" s="18">
        <v>1.8529039000000001E-9</v>
      </c>
      <c r="AA219" s="18">
        <v>4.8635891999999998E-3</v>
      </c>
      <c r="AB219" s="18">
        <v>3.0126612999999998E-4</v>
      </c>
      <c r="AC219" s="18">
        <v>6.4531889000000002E-3</v>
      </c>
      <c r="AD219" s="18">
        <v>2.4360527E-2</v>
      </c>
      <c r="AE219" s="18">
        <v>8.2494334000000009</v>
      </c>
      <c r="AF219" s="18">
        <v>136.25595000000001</v>
      </c>
      <c r="AG219" s="18">
        <v>0.12014996</v>
      </c>
      <c r="AH219" s="18">
        <v>3.1186771000000002</v>
      </c>
      <c r="AI219" s="18">
        <v>1.9015407E-6</v>
      </c>
      <c r="AJ219" s="18">
        <v>2.0342988999999999E-2</v>
      </c>
      <c r="AK219" s="18">
        <v>0.35931298</v>
      </c>
      <c r="AL219" s="18">
        <v>0.15933601999999999</v>
      </c>
    </row>
    <row r="220" spans="1:38" x14ac:dyDescent="0.3">
      <c r="A220" s="16" t="s">
        <v>608</v>
      </c>
      <c r="B220" s="16" t="s">
        <v>582</v>
      </c>
      <c r="C220" s="16" t="s">
        <v>609</v>
      </c>
      <c r="D220" s="16" t="s">
        <v>157</v>
      </c>
      <c r="E220" s="16" t="s">
        <v>158</v>
      </c>
      <c r="F220" s="16" t="s">
        <v>169</v>
      </c>
      <c r="G220" s="16" t="s">
        <v>169</v>
      </c>
      <c r="H220" s="17">
        <v>4.1203152E-2</v>
      </c>
      <c r="I220" s="17">
        <v>2.1974231</v>
      </c>
      <c r="J220" s="17">
        <v>0.35064362999999998</v>
      </c>
      <c r="K220" s="17">
        <v>2.9996798000000002E-3</v>
      </c>
      <c r="L220" s="17">
        <v>2.6271659000000002E-3</v>
      </c>
      <c r="M220" s="17">
        <v>1.6812391</v>
      </c>
      <c r="N220" s="48">
        <v>1.5020801E-2</v>
      </c>
      <c r="O220" s="48">
        <v>1.8693274999999999E-4</v>
      </c>
      <c r="P220" s="48">
        <v>3.9975801000000002E-3</v>
      </c>
      <c r="Q220" s="48">
        <v>11.901833</v>
      </c>
      <c r="R220" s="48">
        <v>2.249304</v>
      </c>
      <c r="S220" s="50">
        <v>4.8714376999999996E-2</v>
      </c>
      <c r="T220" s="50">
        <v>0.35064362999999998</v>
      </c>
      <c r="U220" s="18">
        <v>4.8800900000000003E-9</v>
      </c>
      <c r="V220" s="18">
        <v>1.9894752000000002E-2</v>
      </c>
      <c r="W220" s="18">
        <v>1.1483638E-3</v>
      </c>
      <c r="X220" s="18">
        <v>2.5445901E-8</v>
      </c>
      <c r="Y220" s="18">
        <v>1.2721009E-8</v>
      </c>
      <c r="Z220" s="18">
        <v>1.1494587000000001E-9</v>
      </c>
      <c r="AA220" s="18">
        <v>2.9996798000000002E-3</v>
      </c>
      <c r="AB220" s="18">
        <v>1.8693274999999999E-4</v>
      </c>
      <c r="AC220" s="18">
        <v>3.9975801000000002E-3</v>
      </c>
      <c r="AD220" s="18">
        <v>1.5020801E-2</v>
      </c>
      <c r="AE220" s="18">
        <v>5.1244817999999999</v>
      </c>
      <c r="AF220" s="18">
        <v>84.588130000000007</v>
      </c>
      <c r="AG220" s="18">
        <v>7.4502878999999994E-2</v>
      </c>
      <c r="AH220" s="18">
        <v>2.0625767000000002</v>
      </c>
      <c r="AI220" s="18">
        <v>1.1384831000000001E-6</v>
      </c>
      <c r="AJ220" s="18">
        <v>1.2624642E-2</v>
      </c>
      <c r="AK220" s="18">
        <v>0.23908365000000001</v>
      </c>
      <c r="AL220" s="18">
        <v>9.8935335999999999E-2</v>
      </c>
    </row>
    <row r="221" spans="1:38" x14ac:dyDescent="0.3">
      <c r="A221" s="16" t="s">
        <v>610</v>
      </c>
      <c r="B221" s="16" t="s">
        <v>582</v>
      </c>
      <c r="C221" s="16" t="s">
        <v>611</v>
      </c>
      <c r="D221" s="16" t="s">
        <v>157</v>
      </c>
      <c r="E221" s="16" t="s">
        <v>158</v>
      </c>
      <c r="F221" s="16" t="s">
        <v>169</v>
      </c>
      <c r="G221" s="16" t="s">
        <v>169</v>
      </c>
      <c r="H221" s="17">
        <v>4.8905852999999999E-2</v>
      </c>
      <c r="I221" s="17">
        <v>2.4543308000000001</v>
      </c>
      <c r="J221" s="17">
        <v>0.39753326999999999</v>
      </c>
      <c r="K221" s="17">
        <v>3.5884604000000001E-3</v>
      </c>
      <c r="L221" s="17">
        <v>3.1240996000000002E-3</v>
      </c>
      <c r="M221" s="17">
        <v>1.9958182</v>
      </c>
      <c r="N221" s="48">
        <v>1.7969394E-2</v>
      </c>
      <c r="O221" s="48">
        <v>2.2212777000000001E-4</v>
      </c>
      <c r="P221" s="48">
        <v>4.7575990000000004E-3</v>
      </c>
      <c r="Q221" s="48">
        <v>13.986983</v>
      </c>
      <c r="R221" s="48">
        <v>2.5285815</v>
      </c>
      <c r="S221" s="50">
        <v>5.7823932000000001E-2</v>
      </c>
      <c r="T221" s="50">
        <v>0.39753326999999999</v>
      </c>
      <c r="U221" s="18">
        <v>4.9067872999999997E-9</v>
      </c>
      <c r="V221" s="18">
        <v>3.1304282000000003E-2</v>
      </c>
      <c r="W221" s="18">
        <v>1.3499377000000001E-3</v>
      </c>
      <c r="X221" s="18">
        <v>3.3102522000000002E-8</v>
      </c>
      <c r="Y221" s="18">
        <v>1.5179335000000001E-8</v>
      </c>
      <c r="Z221" s="18">
        <v>1.366149E-9</v>
      </c>
      <c r="AA221" s="18">
        <v>3.5884604000000001E-3</v>
      </c>
      <c r="AB221" s="18">
        <v>2.2212777000000001E-4</v>
      </c>
      <c r="AC221" s="18">
        <v>4.7575990000000004E-3</v>
      </c>
      <c r="AD221" s="18">
        <v>1.7969394E-2</v>
      </c>
      <c r="AE221" s="18">
        <v>6.0822902000000001</v>
      </c>
      <c r="AF221" s="18">
        <v>100.42838</v>
      </c>
      <c r="AG221" s="18">
        <v>8.8690691000000002E-2</v>
      </c>
      <c r="AH221" s="18">
        <v>2.3249303000000001</v>
      </c>
      <c r="AI221" s="18">
        <v>1.4077482E-6</v>
      </c>
      <c r="AJ221" s="18">
        <v>1.4994664E-2</v>
      </c>
      <c r="AK221" s="18">
        <v>0.26510222</v>
      </c>
      <c r="AL221" s="18">
        <v>0.11743639</v>
      </c>
    </row>
    <row r="222" spans="1:38" x14ac:dyDescent="0.3">
      <c r="A222" s="16" t="s">
        <v>612</v>
      </c>
      <c r="B222" s="16" t="s">
        <v>582</v>
      </c>
      <c r="C222" s="16" t="s">
        <v>613</v>
      </c>
      <c r="D222" s="16" t="s">
        <v>331</v>
      </c>
      <c r="E222" s="16" t="s">
        <v>158</v>
      </c>
      <c r="F222" s="16" t="s">
        <v>492</v>
      </c>
      <c r="G222" s="16" t="s">
        <v>492</v>
      </c>
      <c r="H222" s="17">
        <v>5.1997944999999997E-2</v>
      </c>
      <c r="I222" s="17">
        <v>3.7410209999999999</v>
      </c>
      <c r="J222" s="17">
        <v>0.48425500999999999</v>
      </c>
      <c r="K222" s="17">
        <v>4.8827458000000002E-3</v>
      </c>
      <c r="L222" s="17">
        <v>5.2403696000000001E-3</v>
      </c>
      <c r="M222" s="17">
        <v>3.0284906</v>
      </c>
      <c r="N222" s="48">
        <v>1.8546356999999999E-2</v>
      </c>
      <c r="O222" s="48">
        <v>4.2807404000000002E-4</v>
      </c>
      <c r="P222" s="48">
        <v>8.4439434000000008E-3</v>
      </c>
      <c r="Q222" s="48">
        <v>16.807717</v>
      </c>
      <c r="R222" s="48">
        <v>3.8051864000000002</v>
      </c>
      <c r="S222" s="50">
        <v>9.6953181999999999E-2</v>
      </c>
      <c r="T222" s="50">
        <v>0.48425500999999999</v>
      </c>
      <c r="U222" s="18">
        <v>4.2097231000000001E-8</v>
      </c>
      <c r="V222" s="18">
        <v>2.1266441000000001E-2</v>
      </c>
      <c r="W222" s="18">
        <v>3.2843900999999999E-3</v>
      </c>
      <c r="X222" s="18">
        <v>3.3160600999999997E-8</v>
      </c>
      <c r="Y222" s="18">
        <v>1.5663899999999998E-8</v>
      </c>
      <c r="Z222" s="18">
        <v>2.9611534000000001E-9</v>
      </c>
      <c r="AA222" s="18">
        <v>4.8827458000000002E-3</v>
      </c>
      <c r="AB222" s="18">
        <v>4.2807404000000002E-4</v>
      </c>
      <c r="AC222" s="18">
        <v>8.4439434000000008E-3</v>
      </c>
      <c r="AD222" s="18">
        <v>1.8546356999999999E-2</v>
      </c>
      <c r="AE222" s="18">
        <v>51.746397999999999</v>
      </c>
      <c r="AF222" s="18">
        <v>152.38179</v>
      </c>
      <c r="AG222" s="18">
        <v>7.4809194999999995E-2</v>
      </c>
      <c r="AH222" s="18">
        <v>3.5187936</v>
      </c>
      <c r="AI222" s="18">
        <v>1.2573743999999999E-6</v>
      </c>
      <c r="AJ222" s="18">
        <v>2.2464501999999999E-4</v>
      </c>
      <c r="AK222" s="18">
        <v>0.31427982999999998</v>
      </c>
      <c r="AL222" s="18">
        <v>0.16975054000000001</v>
      </c>
    </row>
    <row r="223" spans="1:38" x14ac:dyDescent="0.3">
      <c r="A223" s="16" t="s">
        <v>614</v>
      </c>
      <c r="B223" s="16" t="s">
        <v>582</v>
      </c>
      <c r="C223" s="16" t="s">
        <v>615</v>
      </c>
      <c r="D223" s="16" t="s">
        <v>157</v>
      </c>
      <c r="E223" s="16" t="s">
        <v>158</v>
      </c>
      <c r="F223" s="16" t="s">
        <v>616</v>
      </c>
      <c r="G223" s="16" t="s">
        <v>616</v>
      </c>
      <c r="H223" s="17">
        <v>0.12778244</v>
      </c>
      <c r="I223" s="17">
        <v>4.4281464000000001</v>
      </c>
      <c r="J223" s="17">
        <v>0.69672153000000003</v>
      </c>
      <c r="K223" s="17">
        <v>1.0576115000000001E-2</v>
      </c>
      <c r="L223" s="17">
        <v>6.2468183E-3</v>
      </c>
      <c r="M223" s="17">
        <v>3.3805006</v>
      </c>
      <c r="N223" s="48">
        <v>4.6008317999999999E-2</v>
      </c>
      <c r="O223" s="48">
        <v>2.9609010000000003E-4</v>
      </c>
      <c r="P223" s="48">
        <v>9.6151164000000001E-3</v>
      </c>
      <c r="Q223" s="48">
        <v>19.721762999999999</v>
      </c>
      <c r="R223" s="48">
        <v>4.5417671999999998</v>
      </c>
      <c r="S223" s="50">
        <v>0.10611340000000001</v>
      </c>
      <c r="T223" s="50">
        <v>0.69672153000000003</v>
      </c>
      <c r="U223" s="18">
        <v>9.1811068000000006E-9</v>
      </c>
      <c r="V223" s="18">
        <v>4.0156416E-2</v>
      </c>
      <c r="W223" s="18">
        <v>1.8305667000000001E-3</v>
      </c>
      <c r="X223" s="18">
        <v>6.8387220999999997E-8</v>
      </c>
      <c r="Y223" s="18">
        <v>9.6280786000000005E-9</v>
      </c>
      <c r="Z223" s="18">
        <v>1.9187042000000001E-9</v>
      </c>
      <c r="AA223" s="18">
        <v>1.0576115000000001E-2</v>
      </c>
      <c r="AB223" s="18">
        <v>2.9609010000000003E-4</v>
      </c>
      <c r="AC223" s="18">
        <v>9.6151164000000001E-3</v>
      </c>
      <c r="AD223" s="18">
        <v>4.6008317999999999E-2</v>
      </c>
      <c r="AE223" s="18">
        <v>8.9053936999999994</v>
      </c>
      <c r="AF223" s="18">
        <v>170.12616</v>
      </c>
      <c r="AG223" s="18">
        <v>0.15345558000000001</v>
      </c>
      <c r="AH223" s="18">
        <v>4.1436731</v>
      </c>
      <c r="AI223" s="18">
        <v>2.4460317000000002E-6</v>
      </c>
      <c r="AJ223" s="18">
        <v>1.4751426E-4</v>
      </c>
      <c r="AK223" s="18">
        <v>0.49712909999999999</v>
      </c>
      <c r="AL223" s="18">
        <v>0.19944491</v>
      </c>
    </row>
    <row r="224" spans="1:38" x14ac:dyDescent="0.3">
      <c r="A224" s="16" t="s">
        <v>617</v>
      </c>
      <c r="B224" s="16" t="s">
        <v>562</v>
      </c>
      <c r="C224" s="16" t="s">
        <v>618</v>
      </c>
      <c r="D224" s="16" t="s">
        <v>157</v>
      </c>
      <c r="E224" s="16" t="s">
        <v>158</v>
      </c>
      <c r="F224" s="16" t="s">
        <v>169</v>
      </c>
      <c r="G224" s="16" t="s">
        <v>169</v>
      </c>
      <c r="H224" s="17">
        <v>0.72930801999999995</v>
      </c>
      <c r="I224" s="17">
        <v>95.359768000000003</v>
      </c>
      <c r="J224" s="17">
        <v>25.655535</v>
      </c>
      <c r="K224" s="17">
        <v>0.31835313999999998</v>
      </c>
      <c r="L224" s="17">
        <v>7.4147440999999994E-2</v>
      </c>
      <c r="M224" s="17">
        <v>25.567740000000001</v>
      </c>
      <c r="N224" s="48">
        <v>1.3875469</v>
      </c>
      <c r="O224" s="48">
        <v>1.5919458E-3</v>
      </c>
      <c r="P224" s="48">
        <v>8.4799020000000003E-2</v>
      </c>
      <c r="Q224" s="48">
        <v>431.50223</v>
      </c>
      <c r="R224" s="48">
        <v>109.53518</v>
      </c>
      <c r="S224" s="50">
        <v>2.3748076</v>
      </c>
      <c r="T224" s="50">
        <v>25.655535</v>
      </c>
      <c r="U224" s="18">
        <v>2.3380841E-7</v>
      </c>
      <c r="V224" s="18">
        <v>1.2037712</v>
      </c>
      <c r="W224" s="18">
        <v>4.2278764000000003E-2</v>
      </c>
      <c r="X224" s="18">
        <v>2.1723528E-6</v>
      </c>
      <c r="Y224" s="18">
        <v>2.9530041000000001E-7</v>
      </c>
      <c r="Z224" s="18">
        <v>1.1672519E-8</v>
      </c>
      <c r="AA224" s="18">
        <v>0.31835313999999998</v>
      </c>
      <c r="AB224" s="18">
        <v>1.5919458E-3</v>
      </c>
      <c r="AC224" s="18">
        <v>8.4799020000000003E-2</v>
      </c>
      <c r="AD224" s="18">
        <v>1.3875469</v>
      </c>
      <c r="AE224" s="18">
        <v>311.96008</v>
      </c>
      <c r="AF224" s="18">
        <v>1245.9373000000001</v>
      </c>
      <c r="AG224" s="18">
        <v>2.5385173000000001</v>
      </c>
      <c r="AH224" s="18">
        <v>89.618239000000003</v>
      </c>
      <c r="AI224" s="18">
        <v>4.1649334999999997E-5</v>
      </c>
      <c r="AJ224" s="18">
        <v>15.080722</v>
      </c>
      <c r="AK224" s="18">
        <v>8.1520810000000008</v>
      </c>
      <c r="AL224" s="18">
        <v>2.4227319</v>
      </c>
    </row>
    <row r="225" spans="1:38" x14ac:dyDescent="0.3">
      <c r="A225" s="16" t="s">
        <v>619</v>
      </c>
      <c r="B225" s="16" t="s">
        <v>249</v>
      </c>
      <c r="C225" s="16" t="s">
        <v>620</v>
      </c>
      <c r="D225" s="16" t="s">
        <v>331</v>
      </c>
      <c r="E225" s="16" t="s">
        <v>158</v>
      </c>
      <c r="F225" s="16" t="s">
        <v>621</v>
      </c>
      <c r="G225" s="16" t="s">
        <v>621</v>
      </c>
      <c r="H225" s="17">
        <v>1.9433078000000001E-3</v>
      </c>
      <c r="I225" s="17">
        <v>4.3403926000000004</v>
      </c>
      <c r="J225" s="17">
        <v>0.33748620000000001</v>
      </c>
      <c r="K225" s="17">
        <v>6.2859083000000003E-3</v>
      </c>
      <c r="L225" s="17">
        <v>1.2544995E-3</v>
      </c>
      <c r="M225" s="17">
        <v>4.5669926999999999E-2</v>
      </c>
      <c r="N225" s="48">
        <v>2.2129105999999999E-2</v>
      </c>
      <c r="O225" s="48">
        <v>1.0245604E-4</v>
      </c>
      <c r="P225" s="48">
        <v>1.948104E-3</v>
      </c>
      <c r="Q225" s="48">
        <v>12.377252</v>
      </c>
      <c r="R225" s="48">
        <v>4.4210792999999997</v>
      </c>
      <c r="S225" s="50">
        <v>0.10279157</v>
      </c>
      <c r="T225" s="50">
        <v>0.33748620000000001</v>
      </c>
      <c r="U225" s="18">
        <v>3.0151873E-8</v>
      </c>
      <c r="V225" s="18">
        <v>7.4027653999999997E-3</v>
      </c>
      <c r="W225" s="18">
        <v>4.3046726E-3</v>
      </c>
      <c r="X225" s="18">
        <v>5.1261477999999998E-8</v>
      </c>
      <c r="Y225" s="18">
        <v>3.9346595000000001E-8</v>
      </c>
      <c r="Z225" s="18">
        <v>6.8005262999999997E-10</v>
      </c>
      <c r="AA225" s="18">
        <v>6.2859083000000003E-3</v>
      </c>
      <c r="AB225" s="18">
        <v>1.0245604E-4</v>
      </c>
      <c r="AC225" s="18">
        <v>1.948104E-3</v>
      </c>
      <c r="AD225" s="18">
        <v>2.2129105999999999E-2</v>
      </c>
      <c r="AE225" s="18">
        <v>139.20528999999999</v>
      </c>
      <c r="AF225" s="18">
        <v>13.322350999999999</v>
      </c>
      <c r="AG225" s="18">
        <v>0.37022981999999999</v>
      </c>
      <c r="AH225" s="18">
        <v>4.0766787000000004</v>
      </c>
      <c r="AI225" s="18">
        <v>1.0697657999999999E-6</v>
      </c>
      <c r="AJ225" s="18">
        <v>1.8787707E-4</v>
      </c>
      <c r="AK225" s="18">
        <v>0.34044080999999998</v>
      </c>
      <c r="AL225" s="18">
        <v>-3.1424856000000002E-3</v>
      </c>
    </row>
    <row r="226" spans="1:38" x14ac:dyDescent="0.3">
      <c r="A226" s="16" t="s">
        <v>622</v>
      </c>
      <c r="B226" s="16" t="s">
        <v>249</v>
      </c>
      <c r="C226" s="16" t="s">
        <v>623</v>
      </c>
      <c r="D226" s="16" t="s">
        <v>157</v>
      </c>
      <c r="E226" s="16" t="s">
        <v>158</v>
      </c>
      <c r="F226" s="16" t="s">
        <v>169</v>
      </c>
      <c r="G226" s="16" t="s">
        <v>169</v>
      </c>
      <c r="H226" s="17">
        <v>9.9807487E-2</v>
      </c>
      <c r="I226" s="17">
        <v>3.7223563999999998</v>
      </c>
      <c r="J226" s="17">
        <v>0.26024934999999999</v>
      </c>
      <c r="K226" s="17">
        <v>1.8531915999999999E-3</v>
      </c>
      <c r="L226" s="17">
        <v>1.5033347000000001E-3</v>
      </c>
      <c r="M226" s="17">
        <v>1.4715292</v>
      </c>
      <c r="N226" s="48">
        <v>6.5864792000000002E-3</v>
      </c>
      <c r="O226" s="48">
        <v>4.5429502999999997E-5</v>
      </c>
      <c r="P226" s="48">
        <v>2.9849859000000002E-3</v>
      </c>
      <c r="Q226" s="48">
        <v>26.981188</v>
      </c>
      <c r="R226" s="48">
        <v>3.9245136</v>
      </c>
      <c r="S226" s="50">
        <v>4.1659863000000005E-2</v>
      </c>
      <c r="T226" s="50">
        <v>0.26024934999999999</v>
      </c>
      <c r="U226" s="18">
        <v>5.7497315999999998E-9</v>
      </c>
      <c r="V226" s="18">
        <v>7.3707629999999996E-2</v>
      </c>
      <c r="W226" s="18">
        <v>1.9845967000000002E-3</v>
      </c>
      <c r="X226" s="18">
        <v>3.8993738000000001E-8</v>
      </c>
      <c r="Y226" s="18">
        <v>7.6577005000000003E-9</v>
      </c>
      <c r="Z226" s="18">
        <v>2.8870636999999999E-10</v>
      </c>
      <c r="AA226" s="18">
        <v>1.8531915999999999E-3</v>
      </c>
      <c r="AB226" s="18">
        <v>4.5429502999999997E-5</v>
      </c>
      <c r="AC226" s="18">
        <v>2.9849859000000002E-3</v>
      </c>
      <c r="AD226" s="18">
        <v>6.5864792000000002E-3</v>
      </c>
      <c r="AE226" s="18">
        <v>7.1558933900000001</v>
      </c>
      <c r="AF226" s="18">
        <v>61.206079000000003</v>
      </c>
      <c r="AG226" s="18">
        <v>5.9948493999999998E-2</v>
      </c>
      <c r="AH226" s="18">
        <v>3.5737176000000002</v>
      </c>
      <c r="AI226" s="18">
        <v>1.4718328E-6</v>
      </c>
      <c r="AJ226" s="18">
        <v>7.2940907999999999E-4</v>
      </c>
      <c r="AK226" s="18">
        <v>0.19920243000000001</v>
      </c>
      <c r="AL226" s="18">
        <v>6.0317511999999997E-2</v>
      </c>
    </row>
    <row r="227" spans="1:38" x14ac:dyDescent="0.3">
      <c r="C227" s="16"/>
    </row>
  </sheetData>
  <autoFilter ref="A2:AL226"/>
  <mergeCells count="2">
    <mergeCell ref="H1:R1"/>
    <mergeCell ref="S1:AL1"/>
  </mergeCells>
  <conditionalFormatting sqref="H3:M185 H188:M226">
    <cfRule type="cellIs" dxfId="0" priority="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26"/>
  <sheetViews>
    <sheetView topLeftCell="A10" workbookViewId="0">
      <selection activeCell="A45" sqref="A45:XFD46"/>
    </sheetView>
  </sheetViews>
  <sheetFormatPr baseColWidth="10" defaultColWidth="11.453125" defaultRowHeight="13" outlineLevelCol="1" x14ac:dyDescent="0.3"/>
  <cols>
    <col min="1" max="1" width="21.81640625" style="14" customWidth="1"/>
    <col min="2" max="2" width="16.1796875" style="14" customWidth="1"/>
    <col min="3" max="3" width="52.81640625" style="14" customWidth="1"/>
    <col min="4" max="6" width="11.453125" style="14"/>
    <col min="7" max="7" width="14.453125" style="14" customWidth="1"/>
    <col min="8" max="13" width="13.7265625" style="14" customWidth="1"/>
    <col min="14" max="18" width="13.7265625" style="14" customWidth="1" outlineLevel="1"/>
    <col min="19" max="16384" width="11.453125" style="14"/>
  </cols>
  <sheetData>
    <row r="1" spans="1:38" x14ac:dyDescent="0.3">
      <c r="H1" s="107" t="s">
        <v>624</v>
      </c>
      <c r="I1" s="108"/>
      <c r="J1" s="108"/>
      <c r="K1" s="108"/>
      <c r="L1" s="108"/>
      <c r="M1" s="108"/>
      <c r="N1" s="108"/>
      <c r="O1" s="108"/>
      <c r="P1" s="108"/>
      <c r="Q1" s="108"/>
      <c r="R1" s="110"/>
      <c r="S1" s="111" t="s">
        <v>625</v>
      </c>
      <c r="T1" s="112"/>
      <c r="U1" s="112"/>
      <c r="V1" s="112"/>
      <c r="W1" s="112"/>
      <c r="X1" s="112"/>
      <c r="Y1" s="112"/>
      <c r="Z1" s="112"/>
      <c r="AA1" s="112"/>
      <c r="AB1" s="112"/>
      <c r="AC1" s="112"/>
      <c r="AD1" s="112"/>
      <c r="AE1" s="112"/>
      <c r="AF1" s="112"/>
      <c r="AG1" s="112"/>
      <c r="AH1" s="112"/>
      <c r="AI1" s="112"/>
      <c r="AJ1" s="112"/>
      <c r="AK1" s="112"/>
      <c r="AL1" s="112"/>
    </row>
    <row r="2" spans="1:38" ht="89.25" customHeight="1" x14ac:dyDescent="0.3">
      <c r="A2" s="73" t="s">
        <v>626</v>
      </c>
      <c r="B2" s="19" t="s">
        <v>627</v>
      </c>
      <c r="C2" s="19" t="s">
        <v>628</v>
      </c>
      <c r="D2" s="19" t="s">
        <v>629</v>
      </c>
      <c r="E2" s="19" t="s">
        <v>630</v>
      </c>
      <c r="F2" s="19" t="s">
        <v>631</v>
      </c>
      <c r="G2" s="19" t="s">
        <v>632</v>
      </c>
      <c r="H2" s="15" t="s">
        <v>633</v>
      </c>
      <c r="I2" s="15" t="s">
        <v>634</v>
      </c>
      <c r="J2" s="15" t="s">
        <v>635</v>
      </c>
      <c r="K2" s="15" t="s">
        <v>636</v>
      </c>
      <c r="L2" s="15" t="s">
        <v>637</v>
      </c>
      <c r="M2" s="15" t="s">
        <v>638</v>
      </c>
      <c r="N2" s="47" t="s">
        <v>639</v>
      </c>
      <c r="O2" s="47" t="s">
        <v>640</v>
      </c>
      <c r="P2" s="47" t="s">
        <v>641</v>
      </c>
      <c r="Q2" s="47" t="s">
        <v>642</v>
      </c>
      <c r="R2" s="47" t="s">
        <v>643</v>
      </c>
      <c r="S2" s="49" t="s">
        <v>644</v>
      </c>
      <c r="T2" s="49" t="s">
        <v>645</v>
      </c>
      <c r="U2" s="49" t="s">
        <v>646</v>
      </c>
      <c r="V2" s="49" t="s">
        <v>647</v>
      </c>
      <c r="W2" s="49" t="s">
        <v>648</v>
      </c>
      <c r="X2" s="49" t="s">
        <v>649</v>
      </c>
      <c r="Y2" s="49" t="s">
        <v>650</v>
      </c>
      <c r="Z2" s="49" t="s">
        <v>651</v>
      </c>
      <c r="AA2" s="49" t="s">
        <v>652</v>
      </c>
      <c r="AB2" s="49" t="s">
        <v>653</v>
      </c>
      <c r="AC2" s="49" t="s">
        <v>654</v>
      </c>
      <c r="AD2" s="49" t="s">
        <v>655</v>
      </c>
      <c r="AE2" s="49" t="s">
        <v>656</v>
      </c>
      <c r="AF2" s="49" t="s">
        <v>657</v>
      </c>
      <c r="AG2" s="49" t="s">
        <v>658</v>
      </c>
      <c r="AH2" s="49" t="s">
        <v>659</v>
      </c>
      <c r="AI2" s="49" t="s">
        <v>660</v>
      </c>
      <c r="AJ2" s="49" t="s">
        <v>661</v>
      </c>
      <c r="AK2" s="49" t="s">
        <v>662</v>
      </c>
      <c r="AL2" s="49" t="s">
        <v>663</v>
      </c>
    </row>
    <row r="3" spans="1:38" x14ac:dyDescent="0.3">
      <c r="A3" s="16" t="s">
        <v>167</v>
      </c>
      <c r="B3" s="16" t="s">
        <v>664</v>
      </c>
      <c r="C3" s="16" t="s">
        <v>665</v>
      </c>
      <c r="D3" s="16" t="s">
        <v>666</v>
      </c>
      <c r="E3" s="16" t="s">
        <v>667</v>
      </c>
      <c r="F3" s="16" t="s">
        <v>169</v>
      </c>
      <c r="G3" s="51"/>
      <c r="H3" s="17">
        <v>4.5015603000000001E-2</v>
      </c>
      <c r="I3" s="17">
        <v>80.452021000000002</v>
      </c>
      <c r="J3" s="17">
        <v>5.4863176999999999</v>
      </c>
      <c r="K3" s="17">
        <v>1.7101216999999998E-2</v>
      </c>
      <c r="L3" s="17">
        <v>6.1674212000000003E-3</v>
      </c>
      <c r="M3" s="17">
        <v>1.6717694999999999</v>
      </c>
      <c r="N3" s="48">
        <v>5.5378136000000001E-2</v>
      </c>
      <c r="O3" s="48">
        <v>8.5271320999999998E-4</v>
      </c>
      <c r="P3" s="48">
        <v>6.6452565000000002E-3</v>
      </c>
      <c r="Q3" s="48">
        <v>122.32334</v>
      </c>
      <c r="R3" s="48">
        <v>82.596568000000005</v>
      </c>
      <c r="S3" s="50">
        <v>0.51805822000000001</v>
      </c>
      <c r="T3" s="50">
        <v>5.4863176999999999</v>
      </c>
      <c r="U3" s="18">
        <v>5.8953853000000004E-7</v>
      </c>
      <c r="V3" s="18">
        <v>0.18414245000000001</v>
      </c>
      <c r="W3" s="18">
        <v>1.3610209999999999E-2</v>
      </c>
      <c r="X3" s="18">
        <v>1.252302E-7</v>
      </c>
      <c r="Y3" s="18">
        <v>7.6763593000000004E-8</v>
      </c>
      <c r="Z3" s="18">
        <v>2.5836552999999999E-9</v>
      </c>
      <c r="AA3" s="18">
        <v>1.7101216999999998E-2</v>
      </c>
      <c r="AB3" s="18">
        <v>8.5271320999999998E-4</v>
      </c>
      <c r="AC3" s="18">
        <v>6.6452565000000002E-3</v>
      </c>
      <c r="AD3" s="18">
        <v>5.5378136000000001E-2</v>
      </c>
      <c r="AE3" s="18">
        <v>112.61447699999999</v>
      </c>
      <c r="AF3" s="18">
        <v>88.217894000000001</v>
      </c>
      <c r="AG3" s="18">
        <v>1.9530293999999999</v>
      </c>
      <c r="AH3" s="18">
        <v>73.321641999999997</v>
      </c>
      <c r="AI3" s="18">
        <v>8.6479781000000006E-5</v>
      </c>
      <c r="AJ3" s="18">
        <v>7.9178931000000001E-3</v>
      </c>
      <c r="AK3" s="18">
        <v>5.3249851000000001</v>
      </c>
      <c r="AL3" s="18">
        <v>0.15341468</v>
      </c>
    </row>
    <row r="4" spans="1:38" x14ac:dyDescent="0.3">
      <c r="A4" s="51" t="s">
        <v>154</v>
      </c>
      <c r="B4" s="51" t="s">
        <v>664</v>
      </c>
      <c r="C4" s="51" t="s">
        <v>668</v>
      </c>
      <c r="D4" s="51" t="s">
        <v>666</v>
      </c>
      <c r="E4" s="51" t="s">
        <v>667</v>
      </c>
      <c r="F4" s="51" t="s">
        <v>669</v>
      </c>
      <c r="G4" s="51"/>
      <c r="H4" s="17">
        <v>9.9035886000000007E-3</v>
      </c>
      <c r="I4" s="17">
        <v>83.090895000000003</v>
      </c>
      <c r="J4" s="17">
        <v>5.2777235999999998</v>
      </c>
      <c r="K4" s="17">
        <v>4.0691334000000003E-2</v>
      </c>
      <c r="L4" s="17">
        <v>1.4060187E-2</v>
      </c>
      <c r="M4" s="17">
        <v>0.23946303999999999</v>
      </c>
      <c r="N4" s="48">
        <v>0.15223965</v>
      </c>
      <c r="O4" s="48">
        <v>8.6346942000000001E-4</v>
      </c>
      <c r="P4" s="48">
        <v>2.0984513999999999E-2</v>
      </c>
      <c r="Q4" s="48">
        <v>206.65468000000001</v>
      </c>
      <c r="R4" s="48">
        <v>99.995622999999995</v>
      </c>
      <c r="S4" s="50">
        <v>0.72253211000000006</v>
      </c>
      <c r="T4" s="50">
        <v>5.2777235999999998</v>
      </c>
      <c r="U4" s="18">
        <v>5.1919127000000003E-7</v>
      </c>
      <c r="V4" s="18">
        <v>0.20308077999999999</v>
      </c>
      <c r="W4" s="18">
        <v>2.4400350000000001E-2</v>
      </c>
      <c r="X4" s="18">
        <v>6.6001874999999997E-7</v>
      </c>
      <c r="Y4" s="18">
        <v>8.6115946999999995E-8</v>
      </c>
      <c r="Z4" s="18">
        <v>3.7442951000000001E-9</v>
      </c>
      <c r="AA4" s="18">
        <v>4.0691334000000003E-2</v>
      </c>
      <c r="AB4" s="18">
        <v>8.6346942000000001E-4</v>
      </c>
      <c r="AC4" s="18">
        <v>2.0984513999999999E-2</v>
      </c>
      <c r="AD4" s="18">
        <v>0.15223965</v>
      </c>
      <c r="AE4" s="18">
        <v>164.41070999999999</v>
      </c>
      <c r="AF4" s="18">
        <v>171.57293999999999</v>
      </c>
      <c r="AG4" s="18">
        <v>3.5610257000000001</v>
      </c>
      <c r="AH4" s="18">
        <v>76.290415999999993</v>
      </c>
      <c r="AI4" s="18">
        <v>9.0169141999999999E-5</v>
      </c>
      <c r="AJ4" s="18">
        <v>0.16612310999999999</v>
      </c>
      <c r="AK4" s="18">
        <v>5.6915639999999996</v>
      </c>
      <c r="AL4" s="18">
        <v>-0.57996349000000003</v>
      </c>
    </row>
    <row r="5" spans="1:38" x14ac:dyDescent="0.3">
      <c r="A5" s="51" t="s">
        <v>161</v>
      </c>
      <c r="B5" s="51" t="s">
        <v>664</v>
      </c>
      <c r="C5" s="51" t="s">
        <v>670</v>
      </c>
      <c r="D5" s="51" t="s">
        <v>666</v>
      </c>
      <c r="E5" s="51" t="s">
        <v>667</v>
      </c>
      <c r="F5" s="51" t="s">
        <v>671</v>
      </c>
      <c r="G5" s="51"/>
      <c r="H5" s="17">
        <v>1.1779036999999999E-2</v>
      </c>
      <c r="I5" s="17">
        <v>167.42999</v>
      </c>
      <c r="J5" s="17">
        <v>16.648907999999999</v>
      </c>
      <c r="K5" s="17">
        <v>0.12416583</v>
      </c>
      <c r="L5" s="17">
        <v>1.5506186E-2</v>
      </c>
      <c r="M5" s="17">
        <v>0.444498</v>
      </c>
      <c r="N5" s="48">
        <v>0.2928326</v>
      </c>
      <c r="O5" s="48">
        <v>3.8432204999999998E-3</v>
      </c>
      <c r="P5" s="48">
        <v>2.4927422000000001E-2</v>
      </c>
      <c r="Q5" s="48">
        <v>177.05489</v>
      </c>
      <c r="R5" s="48">
        <v>174.86087000000001</v>
      </c>
      <c r="S5" s="50">
        <v>2.9140161</v>
      </c>
      <c r="T5" s="50">
        <v>16.648907999999999</v>
      </c>
      <c r="U5" s="18">
        <v>5.6298064000000002E-7</v>
      </c>
      <c r="V5" s="18">
        <v>0.43122356000000001</v>
      </c>
      <c r="W5" s="18">
        <v>5.0274384999999998E-2</v>
      </c>
      <c r="X5" s="18">
        <v>1.7290800999999999E-6</v>
      </c>
      <c r="Y5" s="18">
        <v>4.0667859000000001E-7</v>
      </c>
      <c r="Z5" s="18">
        <v>6.0776762000000001E-9</v>
      </c>
      <c r="AA5" s="18">
        <v>0.12416583</v>
      </c>
      <c r="AB5" s="18">
        <v>3.8432204999999998E-3</v>
      </c>
      <c r="AC5" s="18">
        <v>2.4927422000000001E-2</v>
      </c>
      <c r="AD5" s="18">
        <v>0.2928326</v>
      </c>
      <c r="AE5" s="18">
        <v>3947.2151999999996</v>
      </c>
      <c r="AF5" s="18">
        <v>204.63452000000001</v>
      </c>
      <c r="AG5" s="18">
        <v>6.1225455999999996</v>
      </c>
      <c r="AH5" s="18">
        <v>157.38659000000001</v>
      </c>
      <c r="AI5" s="18">
        <v>1.2782656999999999E-4</v>
      </c>
      <c r="AJ5" s="18">
        <v>9.9943684999999997E-3</v>
      </c>
      <c r="AK5" s="18">
        <v>16.540890999999998</v>
      </c>
      <c r="AL5" s="18">
        <v>9.8023134999999997E-2</v>
      </c>
    </row>
    <row r="6" spans="1:38" x14ac:dyDescent="0.3">
      <c r="A6" s="51" t="s">
        <v>164</v>
      </c>
      <c r="B6" s="51" t="s">
        <v>664</v>
      </c>
      <c r="C6" s="51" t="s">
        <v>672</v>
      </c>
      <c r="D6" s="51" t="s">
        <v>666</v>
      </c>
      <c r="E6" s="51" t="s">
        <v>667</v>
      </c>
      <c r="F6" s="51" t="s">
        <v>673</v>
      </c>
      <c r="G6" s="51"/>
      <c r="H6" s="17">
        <v>1.9642218999999999E-2</v>
      </c>
      <c r="I6" s="17">
        <v>141.3639</v>
      </c>
      <c r="J6" s="17">
        <v>9.8602266000000007</v>
      </c>
      <c r="K6" s="17">
        <v>4.867871E-2</v>
      </c>
      <c r="L6" s="17">
        <v>2.1512940000000001E-2</v>
      </c>
      <c r="M6" s="17">
        <v>1.2073389000000001</v>
      </c>
      <c r="N6" s="48">
        <v>0.15063745000000001</v>
      </c>
      <c r="O6" s="48">
        <v>4.3342431999999998E-3</v>
      </c>
      <c r="P6" s="48">
        <v>1.5778862000000001E-2</v>
      </c>
      <c r="Q6" s="48">
        <v>188.04174</v>
      </c>
      <c r="R6" s="48">
        <v>144.04236</v>
      </c>
      <c r="S6" s="50">
        <v>1.0566563000000002</v>
      </c>
      <c r="T6" s="50">
        <v>9.8602266000000007</v>
      </c>
      <c r="U6" s="18">
        <v>5.6283585999999999E-7</v>
      </c>
      <c r="V6" s="18">
        <v>1.0439318</v>
      </c>
      <c r="W6" s="18">
        <v>3.1457879000000001E-2</v>
      </c>
      <c r="X6" s="18">
        <v>3.8711836000000002E-7</v>
      </c>
      <c r="Y6" s="18">
        <v>1.6846873E-7</v>
      </c>
      <c r="Z6" s="18">
        <v>5.0699489000000003E-9</v>
      </c>
      <c r="AA6" s="18">
        <v>4.867871E-2</v>
      </c>
      <c r="AB6" s="18">
        <v>4.3342431999999998E-3</v>
      </c>
      <c r="AC6" s="18">
        <v>1.5778862000000001E-2</v>
      </c>
      <c r="AD6" s="18">
        <v>0.15063745000000001</v>
      </c>
      <c r="AE6" s="18">
        <v>183.13528500000001</v>
      </c>
      <c r="AF6" s="18">
        <v>71.787198000000004</v>
      </c>
      <c r="AG6" s="18">
        <v>9.0298116999999998</v>
      </c>
      <c r="AH6" s="18">
        <v>132.19559000000001</v>
      </c>
      <c r="AI6" s="18">
        <v>1.2872061999999999E-4</v>
      </c>
      <c r="AJ6" s="18">
        <v>1.1783037E-2</v>
      </c>
      <c r="AK6" s="18">
        <v>9.7507003000000001</v>
      </c>
      <c r="AL6" s="18">
        <v>9.7743263999999996E-2</v>
      </c>
    </row>
    <row r="7" spans="1:38" x14ac:dyDescent="0.3">
      <c r="A7" s="51" t="s">
        <v>170</v>
      </c>
      <c r="B7" s="51" t="s">
        <v>664</v>
      </c>
      <c r="C7" s="51" t="s">
        <v>674</v>
      </c>
      <c r="D7" s="51" t="s">
        <v>666</v>
      </c>
      <c r="E7" s="51" t="s">
        <v>667</v>
      </c>
      <c r="F7" s="51" t="s">
        <v>675</v>
      </c>
      <c r="G7" s="51"/>
      <c r="H7" s="17">
        <v>7.6330236999999999E-3</v>
      </c>
      <c r="I7" s="17">
        <v>107.83167</v>
      </c>
      <c r="J7" s="17">
        <v>8.7268565999999996</v>
      </c>
      <c r="K7" s="17">
        <v>4.3918921E-2</v>
      </c>
      <c r="L7" s="17">
        <v>3.3422800000000003E-2</v>
      </c>
      <c r="M7" s="17">
        <v>0.11377903</v>
      </c>
      <c r="N7" s="48">
        <v>0.11943574</v>
      </c>
      <c r="O7" s="48">
        <v>9.6940597999999999E-3</v>
      </c>
      <c r="P7" s="48">
        <v>2.5442361E-2</v>
      </c>
      <c r="Q7" s="48">
        <v>112.11928</v>
      </c>
      <c r="R7" s="48">
        <v>111.52961999999999</v>
      </c>
      <c r="S7" s="50">
        <v>2.294867</v>
      </c>
      <c r="T7" s="50">
        <v>8.7268565999999996</v>
      </c>
      <c r="U7" s="18">
        <v>6.0260013E-7</v>
      </c>
      <c r="V7" s="18">
        <v>0.17119936999999999</v>
      </c>
      <c r="W7" s="18">
        <v>2.9094920999999999E-2</v>
      </c>
      <c r="X7" s="18">
        <v>5.7843566000000002E-7</v>
      </c>
      <c r="Y7" s="18">
        <v>2.6305978000000002E-7</v>
      </c>
      <c r="Z7" s="18">
        <v>2.5277970999999998E-9</v>
      </c>
      <c r="AA7" s="18">
        <v>4.3918921E-2</v>
      </c>
      <c r="AB7" s="18">
        <v>9.6940597999999999E-3</v>
      </c>
      <c r="AC7" s="18">
        <v>2.5442361E-2</v>
      </c>
      <c r="AD7" s="18">
        <v>0.11943574</v>
      </c>
      <c r="AE7" s="18">
        <v>3839.5856000000003</v>
      </c>
      <c r="AF7" s="18">
        <v>561.43674999999996</v>
      </c>
      <c r="AG7" s="18">
        <v>1.9195089999999999</v>
      </c>
      <c r="AH7" s="18">
        <v>97.945245999999997</v>
      </c>
      <c r="AI7" s="18">
        <v>9.4085041000000003E-5</v>
      </c>
      <c r="AJ7" s="18">
        <v>2.0816306999999999E-2</v>
      </c>
      <c r="AK7" s="18">
        <v>8.6127631000000004</v>
      </c>
      <c r="AL7" s="18">
        <v>9.3277131999999999E-2</v>
      </c>
    </row>
    <row r="8" spans="1:38" x14ac:dyDescent="0.3">
      <c r="A8" s="51" t="s">
        <v>173</v>
      </c>
      <c r="B8" s="51" t="s">
        <v>664</v>
      </c>
      <c r="C8" s="51" t="s">
        <v>676</v>
      </c>
      <c r="D8" s="51" t="s">
        <v>666</v>
      </c>
      <c r="E8" s="51" t="s">
        <v>667</v>
      </c>
      <c r="F8" s="51" t="s">
        <v>175</v>
      </c>
      <c r="G8" s="51"/>
      <c r="H8" s="17">
        <v>5.7137984000000001E-4</v>
      </c>
      <c r="I8" s="17">
        <v>87.211152999999996</v>
      </c>
      <c r="J8" s="17">
        <v>3.1245617000000001</v>
      </c>
      <c r="K8" s="17">
        <v>1.5085822E-2</v>
      </c>
      <c r="L8" s="17">
        <v>1.387192E-3</v>
      </c>
      <c r="M8" s="17">
        <v>2.6111842E-2</v>
      </c>
      <c r="N8" s="48">
        <v>1.7419773999999999E-2</v>
      </c>
      <c r="O8" s="48">
        <v>2.2751121000000001E-4</v>
      </c>
      <c r="P8" s="48">
        <v>1.7760358999999999E-3</v>
      </c>
      <c r="Q8" s="48">
        <v>88.653889000000007</v>
      </c>
      <c r="R8" s="48">
        <v>88.390163000000001</v>
      </c>
      <c r="S8" s="50">
        <v>0.27068939000000003</v>
      </c>
      <c r="T8" s="50">
        <v>3.1245617000000001</v>
      </c>
      <c r="U8" s="18">
        <v>4.3851807000000003E-8</v>
      </c>
      <c r="V8" s="18">
        <v>0.57783132000000004</v>
      </c>
      <c r="W8" s="18">
        <v>8.5835482000000008E-3</v>
      </c>
      <c r="X8" s="18">
        <v>1.3613769999999999E-7</v>
      </c>
      <c r="Y8" s="18">
        <v>8.5214367999999993E-9</v>
      </c>
      <c r="Z8" s="18">
        <v>4.8545023E-10</v>
      </c>
      <c r="AA8" s="18">
        <v>1.5085822E-2</v>
      </c>
      <c r="AB8" s="18">
        <v>2.2751121000000001E-4</v>
      </c>
      <c r="AC8" s="18">
        <v>1.7760358999999999E-3</v>
      </c>
      <c r="AD8" s="18">
        <v>1.7419773999999999E-2</v>
      </c>
      <c r="AE8" s="18">
        <v>4.0007428000000003</v>
      </c>
      <c r="AF8" s="18">
        <v>1.8905053999999999</v>
      </c>
      <c r="AG8" s="18">
        <v>0.82851691000000005</v>
      </c>
      <c r="AH8" s="18">
        <v>80.987487999999999</v>
      </c>
      <c r="AI8" s="18">
        <v>4.9079235000000002E-6</v>
      </c>
      <c r="AJ8" s="18">
        <v>2.6867162000000001E-3</v>
      </c>
      <c r="AK8" s="18">
        <v>3.1214862000000001</v>
      </c>
      <c r="AL8" s="18">
        <v>3.8877531000000001E-4</v>
      </c>
    </row>
    <row r="9" spans="1:38" x14ac:dyDescent="0.3">
      <c r="A9" s="51" t="s">
        <v>176</v>
      </c>
      <c r="B9" s="51" t="s">
        <v>664</v>
      </c>
      <c r="C9" s="51" t="s">
        <v>677</v>
      </c>
      <c r="D9" s="51" t="s">
        <v>666</v>
      </c>
      <c r="E9" s="51" t="s">
        <v>667</v>
      </c>
      <c r="F9" s="51" t="s">
        <v>669</v>
      </c>
      <c r="G9" s="51"/>
      <c r="H9" s="17">
        <v>9.9036045999999992E-3</v>
      </c>
      <c r="I9" s="17">
        <v>83.090911000000006</v>
      </c>
      <c r="J9" s="17">
        <v>5.2777238000000004</v>
      </c>
      <c r="K9" s="17">
        <v>4.0691390000000001E-2</v>
      </c>
      <c r="L9" s="17">
        <v>1.4060212000000001E-2</v>
      </c>
      <c r="M9" s="17">
        <v>0.23946312</v>
      </c>
      <c r="N9" s="48">
        <v>0.15223988999999999</v>
      </c>
      <c r="O9" s="48">
        <v>8.6346980000000001E-4</v>
      </c>
      <c r="P9" s="48">
        <v>2.0984553E-2</v>
      </c>
      <c r="Q9" s="48">
        <v>206.65496999999999</v>
      </c>
      <c r="R9" s="48">
        <v>99.995643000000001</v>
      </c>
      <c r="S9" s="50">
        <v>0.72253254</v>
      </c>
      <c r="T9" s="50">
        <v>5.2777238000000004</v>
      </c>
      <c r="U9" s="18">
        <v>5.1919130999999997E-7</v>
      </c>
      <c r="V9" s="18">
        <v>0.20308080000000001</v>
      </c>
      <c r="W9" s="18">
        <v>2.4400364000000001E-2</v>
      </c>
      <c r="X9" s="18">
        <v>6.6001917000000001E-7</v>
      </c>
      <c r="Y9" s="18">
        <v>8.6115994999999997E-8</v>
      </c>
      <c r="Z9" s="18">
        <v>3.7442966999999998E-9</v>
      </c>
      <c r="AA9" s="18">
        <v>4.0691390000000001E-2</v>
      </c>
      <c r="AB9" s="18">
        <v>8.6346980000000001E-4</v>
      </c>
      <c r="AC9" s="18">
        <v>2.0984553E-2</v>
      </c>
      <c r="AD9" s="18">
        <v>0.15223988999999999</v>
      </c>
      <c r="AE9" s="18">
        <v>164.41088000000002</v>
      </c>
      <c r="AF9" s="18">
        <v>171.57336000000001</v>
      </c>
      <c r="AG9" s="18">
        <v>3.5610287</v>
      </c>
      <c r="AH9" s="18">
        <v>76.290430999999998</v>
      </c>
      <c r="AI9" s="18">
        <v>9.0169155999999997E-5</v>
      </c>
      <c r="AJ9" s="18">
        <v>0.1661231</v>
      </c>
      <c r="AK9" s="18">
        <v>5.6915661000000002</v>
      </c>
      <c r="AL9" s="18">
        <v>-0.57996546000000004</v>
      </c>
    </row>
    <row r="10" spans="1:38" x14ac:dyDescent="0.3">
      <c r="A10" s="51" t="s">
        <v>178</v>
      </c>
      <c r="B10" s="51" t="s">
        <v>664</v>
      </c>
      <c r="C10" s="51" t="s">
        <v>678</v>
      </c>
      <c r="D10" s="51" t="s">
        <v>666</v>
      </c>
      <c r="E10" s="51" t="s">
        <v>667</v>
      </c>
      <c r="F10" s="51" t="s">
        <v>675</v>
      </c>
      <c r="G10" s="51"/>
      <c r="H10" s="17">
        <v>7.6414122999999999E-3</v>
      </c>
      <c r="I10" s="17">
        <v>108.90608</v>
      </c>
      <c r="J10" s="17">
        <v>8.8179937000000006</v>
      </c>
      <c r="K10" s="17">
        <v>4.7109171999999998E-2</v>
      </c>
      <c r="L10" s="17">
        <v>3.4202007E-2</v>
      </c>
      <c r="M10" s="17">
        <v>3.4866223000000001</v>
      </c>
      <c r="N10" s="48">
        <v>0.13654904000000001</v>
      </c>
      <c r="O10" s="48">
        <v>9.7142661000000005E-3</v>
      </c>
      <c r="P10" s="48">
        <v>2.6965005E-2</v>
      </c>
      <c r="Q10" s="48">
        <v>137.89349000000001</v>
      </c>
      <c r="R10" s="48">
        <v>112.62075</v>
      </c>
      <c r="S10" s="50">
        <v>2.3500416999999998</v>
      </c>
      <c r="T10" s="50">
        <v>8.8179937000000006</v>
      </c>
      <c r="U10" s="18">
        <v>6.1545960999999999E-7</v>
      </c>
      <c r="V10" s="18">
        <v>0.17237456000000001</v>
      </c>
      <c r="W10" s="18">
        <v>3.3356482999999999E-2</v>
      </c>
      <c r="X10" s="18">
        <v>7.3136226E-7</v>
      </c>
      <c r="Y10" s="18">
        <v>2.7154470000000001E-7</v>
      </c>
      <c r="Z10" s="18">
        <v>2.8095741999999999E-9</v>
      </c>
      <c r="AA10" s="18">
        <v>4.7109171999999998E-2</v>
      </c>
      <c r="AB10" s="18">
        <v>9.7142661000000005E-3</v>
      </c>
      <c r="AC10" s="18">
        <v>2.6965005E-2</v>
      </c>
      <c r="AD10" s="18">
        <v>0.13654904000000001</v>
      </c>
      <c r="AE10" s="18">
        <v>3840.7361999999998</v>
      </c>
      <c r="AF10" s="18">
        <v>677.62073999999996</v>
      </c>
      <c r="AG10" s="18">
        <v>1.9243197000000001</v>
      </c>
      <c r="AH10" s="18">
        <v>98.955710999999994</v>
      </c>
      <c r="AI10" s="18">
        <v>9.4302839000000001E-5</v>
      </c>
      <c r="AJ10" s="18">
        <v>2.1948001000000002E-2</v>
      </c>
      <c r="AK10" s="18">
        <v>8.7019377999999996</v>
      </c>
      <c r="AL10" s="18">
        <v>9.4107907000000005E-2</v>
      </c>
    </row>
    <row r="11" spans="1:38" x14ac:dyDescent="0.3">
      <c r="A11" s="51" t="s">
        <v>182</v>
      </c>
      <c r="B11" s="51" t="s">
        <v>664</v>
      </c>
      <c r="C11" s="51" t="s">
        <v>679</v>
      </c>
      <c r="D11" s="51" t="s">
        <v>666</v>
      </c>
      <c r="E11" s="51" t="s">
        <v>667</v>
      </c>
      <c r="F11" s="51" t="s">
        <v>169</v>
      </c>
      <c r="G11" s="51"/>
      <c r="H11" s="17">
        <v>0.12910563999999999</v>
      </c>
      <c r="I11" s="17">
        <v>211.96992</v>
      </c>
      <c r="J11" s="17">
        <v>13.452662999999999</v>
      </c>
      <c r="K11" s="17">
        <v>4.8339111999999997E-2</v>
      </c>
      <c r="L11" s="17">
        <v>1.2477047E-2</v>
      </c>
      <c r="M11" s="17">
        <v>5.8286752000000002</v>
      </c>
      <c r="N11" s="48">
        <v>0.13383991000000001</v>
      </c>
      <c r="O11" s="48">
        <v>1.344788E-3</v>
      </c>
      <c r="P11" s="48">
        <v>1.4934987E-2</v>
      </c>
      <c r="Q11" s="48">
        <v>327.48011000000002</v>
      </c>
      <c r="R11" s="48">
        <v>214.25333000000001</v>
      </c>
      <c r="S11" s="50">
        <v>0.97871922000000011</v>
      </c>
      <c r="T11" s="50">
        <v>13.452662999999999</v>
      </c>
      <c r="U11" s="18">
        <v>8.3399747000000001E-7</v>
      </c>
      <c r="V11" s="18">
        <v>0.30688944000000001</v>
      </c>
      <c r="W11" s="18">
        <v>3.3267112000000001E-2</v>
      </c>
      <c r="X11" s="18">
        <v>2.9265534999999999E-7</v>
      </c>
      <c r="Y11" s="18">
        <v>1.2024822000000001E-7</v>
      </c>
      <c r="Z11" s="18">
        <v>4.5778286999999997E-9</v>
      </c>
      <c r="AA11" s="18">
        <v>4.8339111999999997E-2</v>
      </c>
      <c r="AB11" s="18">
        <v>1.344788E-3</v>
      </c>
      <c r="AC11" s="18">
        <v>1.4934987E-2</v>
      </c>
      <c r="AD11" s="18">
        <v>0.13383991000000001</v>
      </c>
      <c r="AE11" s="18">
        <v>153.05658499999998</v>
      </c>
      <c r="AF11" s="18">
        <v>308.40289000000001</v>
      </c>
      <c r="AG11" s="18">
        <v>-3.4443253E-2</v>
      </c>
      <c r="AH11" s="18">
        <v>192.40618000000001</v>
      </c>
      <c r="AI11" s="18">
        <v>3.1512512E-5</v>
      </c>
      <c r="AJ11" s="18">
        <v>1.0276524E-2</v>
      </c>
      <c r="AK11" s="18">
        <v>13.191921000000001</v>
      </c>
      <c r="AL11" s="18">
        <v>0.25046543999999998</v>
      </c>
    </row>
    <row r="12" spans="1:38" x14ac:dyDescent="0.3">
      <c r="A12" s="51" t="s">
        <v>180</v>
      </c>
      <c r="B12" s="51" t="s">
        <v>664</v>
      </c>
      <c r="C12" s="51" t="s">
        <v>680</v>
      </c>
      <c r="D12" s="51" t="s">
        <v>666</v>
      </c>
      <c r="E12" s="51" t="s">
        <v>667</v>
      </c>
      <c r="F12" s="51" t="s">
        <v>671</v>
      </c>
      <c r="G12" s="51"/>
      <c r="H12" s="17">
        <v>4.1764378999999997E-2</v>
      </c>
      <c r="I12" s="17">
        <v>459.50062000000003</v>
      </c>
      <c r="J12" s="17">
        <v>51.547117</v>
      </c>
      <c r="K12" s="17">
        <v>0.41968884000000001</v>
      </c>
      <c r="L12" s="17">
        <v>4.3909282000000001E-2</v>
      </c>
      <c r="M12" s="17">
        <v>2.8140008000000001</v>
      </c>
      <c r="N12" s="48">
        <v>0.82881146999999999</v>
      </c>
      <c r="O12" s="48">
        <v>1.0720332000000001E-2</v>
      </c>
      <c r="P12" s="48">
        <v>6.9682964999999999E-2</v>
      </c>
      <c r="Q12" s="48">
        <v>489.12655000000001</v>
      </c>
      <c r="R12" s="48">
        <v>473.49858999999998</v>
      </c>
      <c r="S12" s="50">
        <v>8.0049209999999995</v>
      </c>
      <c r="T12" s="50">
        <v>51.547117</v>
      </c>
      <c r="U12" s="18">
        <v>6.245685E-7</v>
      </c>
      <c r="V12" s="18">
        <v>0.91497746999999996</v>
      </c>
      <c r="W12" s="18">
        <v>0.14956190999999999</v>
      </c>
      <c r="X12" s="18">
        <v>6.2469836000000003E-6</v>
      </c>
      <c r="Y12" s="18">
        <v>1.0657376E-6</v>
      </c>
      <c r="Z12" s="18">
        <v>1.458457E-8</v>
      </c>
      <c r="AA12" s="18">
        <v>0.41968884000000001</v>
      </c>
      <c r="AB12" s="18">
        <v>1.0720332000000001E-2</v>
      </c>
      <c r="AC12" s="18">
        <v>6.9682964999999999E-2</v>
      </c>
      <c r="AD12" s="18">
        <v>0.82881146999999999</v>
      </c>
      <c r="AE12" s="18">
        <v>10242.375700000001</v>
      </c>
      <c r="AF12" s="18">
        <v>628.63049999999998</v>
      </c>
      <c r="AG12" s="18">
        <v>12.008743000000001</v>
      </c>
      <c r="AH12" s="18">
        <v>433.68232999999998</v>
      </c>
      <c r="AI12" s="18">
        <v>1.3790119999999999E-4</v>
      </c>
      <c r="AJ12" s="18">
        <v>1.5656962E-2</v>
      </c>
      <c r="AK12" s="18">
        <v>51.427339000000003</v>
      </c>
      <c r="AL12" s="18">
        <v>0.10412183999999999</v>
      </c>
    </row>
    <row r="13" spans="1:38" x14ac:dyDescent="0.3">
      <c r="A13" s="51" t="s">
        <v>184</v>
      </c>
      <c r="B13" s="51" t="s">
        <v>664</v>
      </c>
      <c r="C13" s="51" t="s">
        <v>681</v>
      </c>
      <c r="D13" s="51" t="s">
        <v>666</v>
      </c>
      <c r="E13" s="51" t="s">
        <v>667</v>
      </c>
      <c r="F13" s="51" t="s">
        <v>169</v>
      </c>
      <c r="G13" s="51"/>
      <c r="H13" s="17">
        <v>7.6110873999999995E-2</v>
      </c>
      <c r="I13" s="17">
        <v>135.63525999999999</v>
      </c>
      <c r="J13" s="17">
        <v>8.7123246999999999</v>
      </c>
      <c r="K13" s="17">
        <v>3.1219094999999999E-2</v>
      </c>
      <c r="L13" s="17">
        <v>7.7778055999999998E-3</v>
      </c>
      <c r="M13" s="17">
        <v>3.1136965000000001</v>
      </c>
      <c r="N13" s="48">
        <v>8.0566704000000003E-2</v>
      </c>
      <c r="O13" s="48">
        <v>8.8097366999999999E-4</v>
      </c>
      <c r="P13" s="48">
        <v>9.2514568999999998E-3</v>
      </c>
      <c r="Q13" s="48">
        <v>202.22819000000001</v>
      </c>
      <c r="R13" s="48">
        <v>137.24019000000001</v>
      </c>
      <c r="S13" s="50">
        <v>0.62664997</v>
      </c>
      <c r="T13" s="50">
        <v>8.7123246999999999</v>
      </c>
      <c r="U13" s="18">
        <v>5.8173711999999995E-7</v>
      </c>
      <c r="V13" s="18">
        <v>0.2196737</v>
      </c>
      <c r="W13" s="18">
        <v>2.0901467999999999E-2</v>
      </c>
      <c r="X13" s="18">
        <v>1.9068486999999999E-7</v>
      </c>
      <c r="Y13" s="18">
        <v>7.3871934E-8</v>
      </c>
      <c r="Z13" s="18">
        <v>2.7843704000000001E-9</v>
      </c>
      <c r="AA13" s="18">
        <v>3.1219094999999999E-2</v>
      </c>
      <c r="AB13" s="18">
        <v>8.8097366999999999E-4</v>
      </c>
      <c r="AC13" s="18">
        <v>9.2514568999999998E-3</v>
      </c>
      <c r="AD13" s="18">
        <v>8.0566704000000003E-2</v>
      </c>
      <c r="AE13" s="18">
        <v>86.376194999999996</v>
      </c>
      <c r="AF13" s="18">
        <v>163.84779</v>
      </c>
      <c r="AG13" s="18">
        <v>0.65458711999999997</v>
      </c>
      <c r="AH13" s="18">
        <v>123.11156</v>
      </c>
      <c r="AI13" s="18">
        <v>2.0749821E-5</v>
      </c>
      <c r="AJ13" s="18">
        <v>7.4643111E-3</v>
      </c>
      <c r="AK13" s="18">
        <v>8.5573704999999993</v>
      </c>
      <c r="AL13" s="18">
        <v>0.14748992999999999</v>
      </c>
    </row>
    <row r="14" spans="1:38" x14ac:dyDescent="0.3">
      <c r="A14" s="51" t="s">
        <v>193</v>
      </c>
      <c r="B14" s="51" t="s">
        <v>664</v>
      </c>
      <c r="C14" s="51" t="s">
        <v>682</v>
      </c>
      <c r="D14" s="51" t="s">
        <v>666</v>
      </c>
      <c r="E14" s="51" t="s">
        <v>667</v>
      </c>
      <c r="F14" s="51" t="s">
        <v>169</v>
      </c>
      <c r="G14" s="51"/>
      <c r="H14" s="17">
        <v>2.5288634000000001E-2</v>
      </c>
      <c r="I14" s="17">
        <v>34.010379999999998</v>
      </c>
      <c r="J14" s="17">
        <v>2.3714653999999999</v>
      </c>
      <c r="K14" s="17">
        <v>1.4987729999999999E-2</v>
      </c>
      <c r="L14" s="17">
        <v>3.6619510000000001E-3</v>
      </c>
      <c r="M14" s="17">
        <v>0.99203445000000001</v>
      </c>
      <c r="N14" s="48">
        <v>3.0870752000000001E-2</v>
      </c>
      <c r="O14" s="48">
        <v>4.1338235000000002E-4</v>
      </c>
      <c r="P14" s="48">
        <v>4.3237761999999997E-3</v>
      </c>
      <c r="Q14" s="48">
        <v>58.367257000000002</v>
      </c>
      <c r="R14" s="48">
        <v>34.906623000000003</v>
      </c>
      <c r="S14" s="50">
        <v>0.23478618000000001</v>
      </c>
      <c r="T14" s="50">
        <v>2.3714653999999999</v>
      </c>
      <c r="U14" s="18">
        <v>1.7853495999999999E-7</v>
      </c>
      <c r="V14" s="18">
        <v>0.12326532</v>
      </c>
      <c r="W14" s="18">
        <v>6.1932530999999997E-3</v>
      </c>
      <c r="X14" s="18">
        <v>9.9157407E-8</v>
      </c>
      <c r="Y14" s="18">
        <v>3.7532642999999998E-8</v>
      </c>
      <c r="Z14" s="18">
        <v>1.2009211E-9</v>
      </c>
      <c r="AA14" s="18">
        <v>1.4987729999999999E-2</v>
      </c>
      <c r="AB14" s="18">
        <v>4.1338235000000002E-4</v>
      </c>
      <c r="AC14" s="18">
        <v>4.3237761999999997E-3</v>
      </c>
      <c r="AD14" s="18">
        <v>3.0870752000000001E-2</v>
      </c>
      <c r="AE14" s="18">
        <v>79.110115000000008</v>
      </c>
      <c r="AF14" s="18">
        <v>51.305607000000002</v>
      </c>
      <c r="AG14" s="18">
        <v>0.69314368000000004</v>
      </c>
      <c r="AH14" s="18">
        <v>31.073416000000002</v>
      </c>
      <c r="AI14" s="18">
        <v>2.0519543E-5</v>
      </c>
      <c r="AJ14" s="18">
        <v>4.8869302999999999E-3</v>
      </c>
      <c r="AK14" s="18">
        <v>2.3113299999999999</v>
      </c>
      <c r="AL14" s="18">
        <v>5.5248431000000001E-2</v>
      </c>
    </row>
    <row r="15" spans="1:38" x14ac:dyDescent="0.3">
      <c r="A15" s="51" t="s">
        <v>186</v>
      </c>
      <c r="B15" s="51" t="s">
        <v>664</v>
      </c>
      <c r="C15" s="51" t="s">
        <v>683</v>
      </c>
      <c r="D15" s="51" t="s">
        <v>666</v>
      </c>
      <c r="E15" s="51" t="s">
        <v>667</v>
      </c>
      <c r="F15" s="51" t="s">
        <v>671</v>
      </c>
      <c r="G15" s="51"/>
      <c r="H15" s="17">
        <v>1.0844339E-2</v>
      </c>
      <c r="I15" s="17">
        <v>78.053224</v>
      </c>
      <c r="J15" s="17">
        <v>8.1591576000000003</v>
      </c>
      <c r="K15" s="17">
        <v>6.5032800000000002E-2</v>
      </c>
      <c r="L15" s="17">
        <v>8.2646799000000003E-3</v>
      </c>
      <c r="M15" s="17">
        <v>4.0179770000000001</v>
      </c>
      <c r="N15" s="48">
        <v>0.16885992999999999</v>
      </c>
      <c r="O15" s="48">
        <v>2.0005531E-3</v>
      </c>
      <c r="P15" s="48">
        <v>1.4028517000000001E-2</v>
      </c>
      <c r="Q15" s="48">
        <v>107.33547</v>
      </c>
      <c r="R15" s="48">
        <v>81.119190000000003</v>
      </c>
      <c r="S15" s="50">
        <v>1.6714505</v>
      </c>
      <c r="T15" s="50">
        <v>8.1591576000000003</v>
      </c>
      <c r="U15" s="18">
        <v>1.6163238E-7</v>
      </c>
      <c r="V15" s="18">
        <v>0.21081881999999999</v>
      </c>
      <c r="W15" s="18">
        <v>2.5600452999999999E-2</v>
      </c>
      <c r="X15" s="18">
        <v>8.4215343000000001E-7</v>
      </c>
      <c r="Y15" s="18">
        <v>2.2761798E-7</v>
      </c>
      <c r="Z15" s="18">
        <v>3.1739984999999999E-9</v>
      </c>
      <c r="AA15" s="18">
        <v>6.5032800000000002E-2</v>
      </c>
      <c r="AB15" s="18">
        <v>2.0005531E-3</v>
      </c>
      <c r="AC15" s="18">
        <v>1.4028517000000001E-2</v>
      </c>
      <c r="AD15" s="18">
        <v>0.16885992999999999</v>
      </c>
      <c r="AE15" s="18">
        <v>2470.0339000000004</v>
      </c>
      <c r="AF15" s="18">
        <v>334.44207</v>
      </c>
      <c r="AG15" s="18">
        <v>5.4686238999999999</v>
      </c>
      <c r="AH15" s="18">
        <v>73.320592000000005</v>
      </c>
      <c r="AI15" s="18">
        <v>6.8266569999999999E-5</v>
      </c>
      <c r="AJ15" s="18">
        <v>6.4225265000000002E-3</v>
      </c>
      <c r="AK15" s="18">
        <v>8.1158628000000004</v>
      </c>
      <c r="AL15" s="18">
        <v>3.6872295999999999E-2</v>
      </c>
    </row>
    <row r="16" spans="1:38" x14ac:dyDescent="0.3">
      <c r="A16" s="51" t="s">
        <v>195</v>
      </c>
      <c r="B16" s="51" t="s">
        <v>664</v>
      </c>
      <c r="C16" s="51" t="s">
        <v>684</v>
      </c>
      <c r="D16" s="51" t="s">
        <v>666</v>
      </c>
      <c r="E16" s="51" t="s">
        <v>667</v>
      </c>
      <c r="F16" s="51" t="s">
        <v>675</v>
      </c>
      <c r="G16" s="51"/>
      <c r="H16" s="17">
        <v>7.9658882999999996E-3</v>
      </c>
      <c r="I16" s="17">
        <v>47.807172000000001</v>
      </c>
      <c r="J16" s="17">
        <v>4.1867304000000001</v>
      </c>
      <c r="K16" s="17">
        <v>2.2639010000000001E-2</v>
      </c>
      <c r="L16" s="17">
        <v>1.3288718E-2</v>
      </c>
      <c r="M16" s="17">
        <v>5.2128755</v>
      </c>
      <c r="N16" s="48">
        <v>7.1307945999999997E-2</v>
      </c>
      <c r="O16" s="48">
        <v>3.5767045000000002E-3</v>
      </c>
      <c r="P16" s="48">
        <v>1.5647878E-2</v>
      </c>
      <c r="Q16" s="48">
        <v>83.270384000000007</v>
      </c>
      <c r="R16" s="48">
        <v>49.166297</v>
      </c>
      <c r="S16" s="50">
        <v>1.3844177</v>
      </c>
      <c r="T16" s="50">
        <v>4.1867304000000001</v>
      </c>
      <c r="U16" s="18">
        <v>2.0245055E-7</v>
      </c>
      <c r="V16" s="18">
        <v>9.8209169999999998E-2</v>
      </c>
      <c r="W16" s="18">
        <v>1.6627132999999999E-2</v>
      </c>
      <c r="X16" s="18">
        <v>3.1503158999999998E-7</v>
      </c>
      <c r="Y16" s="18">
        <v>1.5868817000000001E-7</v>
      </c>
      <c r="Z16" s="18">
        <v>1.2477005999999999E-9</v>
      </c>
      <c r="AA16" s="18">
        <v>2.2639010000000001E-2</v>
      </c>
      <c r="AB16" s="18">
        <v>3.5767045000000002E-3</v>
      </c>
      <c r="AC16" s="18">
        <v>1.5647878E-2</v>
      </c>
      <c r="AD16" s="18">
        <v>7.1307945999999997E-2</v>
      </c>
      <c r="AE16" s="18">
        <v>2551.7372</v>
      </c>
      <c r="AF16" s="18">
        <v>631.64197999999999</v>
      </c>
      <c r="AG16" s="18">
        <v>1.5763328000000001</v>
      </c>
      <c r="AH16" s="18">
        <v>43.652071999999997</v>
      </c>
      <c r="AI16" s="18">
        <v>4.7479709999999999E-5</v>
      </c>
      <c r="AJ16" s="18">
        <v>1.0296982999999999E-2</v>
      </c>
      <c r="AK16" s="18">
        <v>4.1428250000000002</v>
      </c>
      <c r="AL16" s="18">
        <v>3.3608414000000003E-2</v>
      </c>
    </row>
    <row r="17" spans="1:38" x14ac:dyDescent="0.3">
      <c r="A17" s="51" t="s">
        <v>188</v>
      </c>
      <c r="B17" s="51" t="s">
        <v>664</v>
      </c>
      <c r="C17" s="51" t="s">
        <v>685</v>
      </c>
      <c r="D17" s="51" t="s">
        <v>666</v>
      </c>
      <c r="E17" s="51" t="s">
        <v>667</v>
      </c>
      <c r="F17" s="51" t="s">
        <v>673</v>
      </c>
      <c r="G17" s="51"/>
      <c r="H17" s="17">
        <v>1.602545E-2</v>
      </c>
      <c r="I17" s="17">
        <v>65.264770999999996</v>
      </c>
      <c r="J17" s="17">
        <v>5.1143910999999997</v>
      </c>
      <c r="K17" s="17">
        <v>2.7851125000000001E-2</v>
      </c>
      <c r="L17" s="17">
        <v>1.1419495999999999E-2</v>
      </c>
      <c r="M17" s="17">
        <v>4.5131411999999997</v>
      </c>
      <c r="N17" s="48">
        <v>8.9574652000000005E-2</v>
      </c>
      <c r="O17" s="48">
        <v>1.9952137999999999E-3</v>
      </c>
      <c r="P17" s="48">
        <v>9.3688812999999996E-3</v>
      </c>
      <c r="Q17" s="48">
        <v>119.22011999999999</v>
      </c>
      <c r="R17" s="48">
        <v>66.401720999999995</v>
      </c>
      <c r="S17" s="50">
        <v>0.57748843999999999</v>
      </c>
      <c r="T17" s="50">
        <v>5.1143910999999997</v>
      </c>
      <c r="U17" s="18">
        <v>1.5866752999999999E-7</v>
      </c>
      <c r="V17" s="18">
        <v>0.39439226999999999</v>
      </c>
      <c r="W17" s="18">
        <v>1.7429904E-2</v>
      </c>
      <c r="X17" s="18">
        <v>2.2143616E-7</v>
      </c>
      <c r="Y17" s="18">
        <v>9.5374489000000005E-8</v>
      </c>
      <c r="Z17" s="18">
        <v>2.7555281000000001E-9</v>
      </c>
      <c r="AA17" s="18">
        <v>2.7851125000000001E-2</v>
      </c>
      <c r="AB17" s="18">
        <v>1.9952137999999999E-3</v>
      </c>
      <c r="AC17" s="18">
        <v>9.3688812999999996E-3</v>
      </c>
      <c r="AD17" s="18">
        <v>8.9574652000000005E-2</v>
      </c>
      <c r="AE17" s="18">
        <v>95.203765000000004</v>
      </c>
      <c r="AF17" s="18">
        <v>252.39474000000001</v>
      </c>
      <c r="AG17" s="18">
        <v>5.6747977000000001</v>
      </c>
      <c r="AH17" s="18">
        <v>60.947692000000004</v>
      </c>
      <c r="AI17" s="18">
        <v>7.0475734E-5</v>
      </c>
      <c r="AJ17" s="18">
        <v>7.0293921000000002E-3</v>
      </c>
      <c r="AK17" s="18">
        <v>5.0692202999999996</v>
      </c>
      <c r="AL17" s="18">
        <v>3.8141395000000002E-2</v>
      </c>
    </row>
    <row r="18" spans="1:38" x14ac:dyDescent="0.3">
      <c r="A18" s="51" t="s">
        <v>190</v>
      </c>
      <c r="B18" s="51" t="s">
        <v>664</v>
      </c>
      <c r="C18" s="51" t="s">
        <v>686</v>
      </c>
      <c r="D18" s="51" t="s">
        <v>666</v>
      </c>
      <c r="E18" s="51" t="s">
        <v>667</v>
      </c>
      <c r="F18" s="51" t="s">
        <v>687</v>
      </c>
      <c r="G18" s="51"/>
      <c r="H18" s="17">
        <v>1.2020902999999999E-2</v>
      </c>
      <c r="I18" s="17">
        <v>81.607168999999999</v>
      </c>
      <c r="J18" s="17">
        <v>5.5286948000000002</v>
      </c>
      <c r="K18" s="17">
        <v>2.1437369000000001E-2</v>
      </c>
      <c r="L18" s="17">
        <v>9.3317789000000005E-3</v>
      </c>
      <c r="M18" s="17">
        <v>5.0719592999999996</v>
      </c>
      <c r="N18" s="48">
        <v>6.4789990000000006E-2</v>
      </c>
      <c r="O18" s="48">
        <v>1.4233511E-3</v>
      </c>
      <c r="P18" s="48">
        <v>8.7813257000000002E-3</v>
      </c>
      <c r="Q18" s="48">
        <v>135.60722000000001</v>
      </c>
      <c r="R18" s="48">
        <v>83.546835999999999</v>
      </c>
      <c r="S18" s="50">
        <v>0.61422348999999998</v>
      </c>
      <c r="T18" s="50">
        <v>5.5286948000000002</v>
      </c>
      <c r="U18" s="18">
        <v>1.0884954E-7</v>
      </c>
      <c r="V18" s="18">
        <v>0.59708103000000001</v>
      </c>
      <c r="W18" s="18">
        <v>1.4927230999999999E-2</v>
      </c>
      <c r="X18" s="18">
        <v>1.9263878999999999E-7</v>
      </c>
      <c r="Y18" s="18">
        <v>5.3954016E-8</v>
      </c>
      <c r="Z18" s="18">
        <v>2.1416128000000001E-9</v>
      </c>
      <c r="AA18" s="18">
        <v>2.1437369000000001E-2</v>
      </c>
      <c r="AB18" s="18">
        <v>1.4233511E-3</v>
      </c>
      <c r="AC18" s="18">
        <v>8.7813257000000002E-3</v>
      </c>
      <c r="AD18" s="18">
        <v>6.4789990000000006E-2</v>
      </c>
      <c r="AE18" s="18">
        <v>72.977813999999995</v>
      </c>
      <c r="AF18" s="18">
        <v>278.80822999999998</v>
      </c>
      <c r="AG18" s="18">
        <v>12.569845000000001</v>
      </c>
      <c r="AH18" s="18">
        <v>75.265393000000003</v>
      </c>
      <c r="AI18" s="18">
        <v>6.6655400000000006E-5</v>
      </c>
      <c r="AJ18" s="18">
        <v>6.5379890000000001E-3</v>
      </c>
      <c r="AK18" s="18">
        <v>5.5070730000000001</v>
      </c>
      <c r="AL18" s="18">
        <v>1.5083849999999999E-2</v>
      </c>
    </row>
    <row r="19" spans="1:38" x14ac:dyDescent="0.3">
      <c r="A19" s="51" t="s">
        <v>211</v>
      </c>
      <c r="B19" s="51" t="s">
        <v>664</v>
      </c>
      <c r="C19" s="51" t="s">
        <v>688</v>
      </c>
      <c r="D19" s="51" t="s">
        <v>666</v>
      </c>
      <c r="E19" s="51" t="s">
        <v>667</v>
      </c>
      <c r="F19" s="51" t="s">
        <v>169</v>
      </c>
      <c r="G19" s="51"/>
      <c r="H19" s="17">
        <v>1.6270251999999999E-2</v>
      </c>
      <c r="I19" s="17">
        <v>19.463232999999999</v>
      </c>
      <c r="J19" s="17">
        <v>1.393726</v>
      </c>
      <c r="K19" s="17">
        <v>8.8479356000000006E-3</v>
      </c>
      <c r="L19" s="17">
        <v>2.1630035999999999E-3</v>
      </c>
      <c r="M19" s="17">
        <v>0.63000195999999997</v>
      </c>
      <c r="N19" s="48">
        <v>1.8734956000000001E-2</v>
      </c>
      <c r="O19" s="48">
        <v>2.1762784E-4</v>
      </c>
      <c r="P19" s="48">
        <v>2.6693851999999999E-3</v>
      </c>
      <c r="Q19" s="48">
        <v>34.941986</v>
      </c>
      <c r="R19" s="48">
        <v>19.887751000000002</v>
      </c>
      <c r="S19" s="50">
        <v>0.13724407999999999</v>
      </c>
      <c r="T19" s="50">
        <v>1.393726</v>
      </c>
      <c r="U19" s="18">
        <v>6.8379751999999995E-8</v>
      </c>
      <c r="V19" s="18">
        <v>5.5312158E-2</v>
      </c>
      <c r="W19" s="18">
        <v>3.5572683999999999E-3</v>
      </c>
      <c r="X19" s="18">
        <v>5.7791911E-8</v>
      </c>
      <c r="Y19" s="18">
        <v>2.1380622E-8</v>
      </c>
      <c r="Z19" s="18">
        <v>6.9934085999999999E-10</v>
      </c>
      <c r="AA19" s="18">
        <v>8.8479356000000006E-3</v>
      </c>
      <c r="AB19" s="18">
        <v>2.1762784E-4</v>
      </c>
      <c r="AC19" s="18">
        <v>2.6693851999999999E-3</v>
      </c>
      <c r="AD19" s="18">
        <v>1.8734956000000001E-2</v>
      </c>
      <c r="AE19" s="18">
        <v>49.965037000000002</v>
      </c>
      <c r="AF19" s="18">
        <v>32.461446000000002</v>
      </c>
      <c r="AG19" s="18">
        <v>0.35519531999999998</v>
      </c>
      <c r="AH19" s="18">
        <v>17.745128999999999</v>
      </c>
      <c r="AI19" s="18">
        <v>1.1645434999999999E-5</v>
      </c>
      <c r="AJ19" s="18">
        <v>2.8770053999999999E-3</v>
      </c>
      <c r="AK19" s="18">
        <v>1.3554174000000001</v>
      </c>
      <c r="AL19" s="18">
        <v>3.5431615E-2</v>
      </c>
    </row>
    <row r="20" spans="1:38" x14ac:dyDescent="0.3">
      <c r="A20" s="51" t="s">
        <v>213</v>
      </c>
      <c r="B20" s="51" t="s">
        <v>664</v>
      </c>
      <c r="C20" s="51" t="s">
        <v>689</v>
      </c>
      <c r="D20" s="51" t="s">
        <v>666</v>
      </c>
      <c r="E20" s="51" t="s">
        <v>667</v>
      </c>
      <c r="F20" s="51" t="s">
        <v>675</v>
      </c>
      <c r="G20" s="51"/>
      <c r="H20" s="17">
        <v>2.0677868000000001E-3</v>
      </c>
      <c r="I20" s="17">
        <v>31.647476999999999</v>
      </c>
      <c r="J20" s="17">
        <v>2.6219733999999999</v>
      </c>
      <c r="K20" s="17">
        <v>1.9978950999999998E-2</v>
      </c>
      <c r="L20" s="17">
        <v>1.0391799E-2</v>
      </c>
      <c r="M20" s="17">
        <v>3.3223753</v>
      </c>
      <c r="N20" s="48">
        <v>5.5581549000000001E-2</v>
      </c>
      <c r="O20" s="48">
        <v>2.7141938E-3</v>
      </c>
      <c r="P20" s="48">
        <v>1.0737458E-2</v>
      </c>
      <c r="Q20" s="48">
        <v>56.782062000000003</v>
      </c>
      <c r="R20" s="48">
        <v>32.566555999999999</v>
      </c>
      <c r="S20" s="50">
        <v>0.84018152000000002</v>
      </c>
      <c r="T20" s="50">
        <v>2.6219733999999999</v>
      </c>
      <c r="U20" s="18">
        <v>1.0635129E-7</v>
      </c>
      <c r="V20" s="18">
        <v>5.8834933999999998E-2</v>
      </c>
      <c r="W20" s="18">
        <v>1.2704562000000001E-2</v>
      </c>
      <c r="X20" s="18">
        <v>3.3441017000000002E-7</v>
      </c>
      <c r="Y20" s="18">
        <v>9.6713585000000005E-8</v>
      </c>
      <c r="Z20" s="18">
        <v>8.8211646E-10</v>
      </c>
      <c r="AA20" s="18">
        <v>1.9978950999999998E-2</v>
      </c>
      <c r="AB20" s="18">
        <v>2.7141938E-3</v>
      </c>
      <c r="AC20" s="18">
        <v>1.0737458E-2</v>
      </c>
      <c r="AD20" s="18">
        <v>5.5581549000000001E-2</v>
      </c>
      <c r="AE20" s="18">
        <v>1467.2763600000001</v>
      </c>
      <c r="AF20" s="18">
        <v>325.66966000000002</v>
      </c>
      <c r="AG20" s="18">
        <v>0.80429640000000002</v>
      </c>
      <c r="AH20" s="18">
        <v>28.772642000000001</v>
      </c>
      <c r="AI20" s="18">
        <v>1.4808052E-5</v>
      </c>
      <c r="AJ20" s="18">
        <v>7.6238184000000002E-3</v>
      </c>
      <c r="AK20" s="18">
        <v>2.6016716</v>
      </c>
      <c r="AL20" s="18">
        <v>1.2678040999999999E-2</v>
      </c>
    </row>
    <row r="21" spans="1:38" x14ac:dyDescent="0.3">
      <c r="A21" s="51" t="s">
        <v>207</v>
      </c>
      <c r="B21" s="51" t="s">
        <v>664</v>
      </c>
      <c r="C21" s="51" t="s">
        <v>690</v>
      </c>
      <c r="D21" s="51" t="s">
        <v>666</v>
      </c>
      <c r="E21" s="51" t="s">
        <v>667</v>
      </c>
      <c r="F21" s="51" t="s">
        <v>673</v>
      </c>
      <c r="G21" s="51"/>
      <c r="H21" s="17">
        <v>6.6236819000000001E-3</v>
      </c>
      <c r="I21" s="17">
        <v>38.911591000000001</v>
      </c>
      <c r="J21" s="17">
        <v>2.8104711999999998</v>
      </c>
      <c r="K21" s="17">
        <v>1.8972123E-2</v>
      </c>
      <c r="L21" s="17">
        <v>6.8296939000000003E-3</v>
      </c>
      <c r="M21" s="17">
        <v>0.43923388000000002</v>
      </c>
      <c r="N21" s="48">
        <v>5.0440561000000002E-2</v>
      </c>
      <c r="O21" s="48">
        <v>1.2146384E-3</v>
      </c>
      <c r="P21" s="48">
        <v>5.6733401000000003E-3</v>
      </c>
      <c r="Q21" s="48">
        <v>56.174348999999999</v>
      </c>
      <c r="R21" s="48">
        <v>39.569519</v>
      </c>
      <c r="S21" s="50">
        <v>0.31572918999999999</v>
      </c>
      <c r="T21" s="50">
        <v>2.8104711999999998</v>
      </c>
      <c r="U21" s="18">
        <v>7.1379064000000001E-8</v>
      </c>
      <c r="V21" s="18">
        <v>0.29774773999999998</v>
      </c>
      <c r="W21" s="18">
        <v>9.1624506999999997E-3</v>
      </c>
      <c r="X21" s="18">
        <v>1.3853776E-7</v>
      </c>
      <c r="Y21" s="18">
        <v>5.2555722999999999E-8</v>
      </c>
      <c r="Z21" s="18">
        <v>1.5019160999999999E-9</v>
      </c>
      <c r="AA21" s="18">
        <v>1.8972123E-2</v>
      </c>
      <c r="AB21" s="18">
        <v>1.2146384E-3</v>
      </c>
      <c r="AC21" s="18">
        <v>5.6733401000000003E-3</v>
      </c>
      <c r="AD21" s="18">
        <v>5.0440561000000002E-2</v>
      </c>
      <c r="AE21" s="18">
        <v>74.948436999999998</v>
      </c>
      <c r="AF21" s="18">
        <v>25.384464000000001</v>
      </c>
      <c r="AG21" s="18">
        <v>3.2498293999999999</v>
      </c>
      <c r="AH21" s="18">
        <v>36.372886000000001</v>
      </c>
      <c r="AI21" s="18">
        <v>2.7638882000000001E-5</v>
      </c>
      <c r="AJ21" s="18">
        <v>4.0898682999999996E-3</v>
      </c>
      <c r="AK21" s="18">
        <v>2.7922365</v>
      </c>
      <c r="AL21" s="18">
        <v>1.4144848999999999E-2</v>
      </c>
    </row>
    <row r="22" spans="1:38" x14ac:dyDescent="0.3">
      <c r="A22" s="51" t="s">
        <v>209</v>
      </c>
      <c r="B22" s="51" t="s">
        <v>664</v>
      </c>
      <c r="C22" s="51" t="s">
        <v>691</v>
      </c>
      <c r="D22" s="51" t="s">
        <v>666</v>
      </c>
      <c r="E22" s="51" t="s">
        <v>667</v>
      </c>
      <c r="F22" s="51" t="s">
        <v>687</v>
      </c>
      <c r="G22" s="51"/>
      <c r="H22" s="17">
        <v>4.4474581000000001E-3</v>
      </c>
      <c r="I22" s="17">
        <v>45.523333999999998</v>
      </c>
      <c r="J22" s="17">
        <v>2.8685594000000001</v>
      </c>
      <c r="K22" s="17">
        <v>1.5031002E-2</v>
      </c>
      <c r="L22" s="17">
        <v>5.5462895999999996E-3</v>
      </c>
      <c r="M22" s="17">
        <v>0.80632711999999995</v>
      </c>
      <c r="N22" s="48">
        <v>3.3394792999999999E-2</v>
      </c>
      <c r="O22" s="48">
        <v>8.6861329999999995E-4</v>
      </c>
      <c r="P22" s="48">
        <v>5.3076167E-3</v>
      </c>
      <c r="Q22" s="48">
        <v>63.535336000000001</v>
      </c>
      <c r="R22" s="48">
        <v>46.722365000000003</v>
      </c>
      <c r="S22" s="50">
        <v>0.33050088999999999</v>
      </c>
      <c r="T22" s="50">
        <v>2.8685594000000001</v>
      </c>
      <c r="U22" s="18">
        <v>4.2609440000000003E-8</v>
      </c>
      <c r="V22" s="18">
        <v>0.42502705000000002</v>
      </c>
      <c r="W22" s="18">
        <v>7.2424947000000002E-3</v>
      </c>
      <c r="X22" s="18">
        <v>1.2249089999999999E-7</v>
      </c>
      <c r="Y22" s="18">
        <v>3.1395942999999997E-8</v>
      </c>
      <c r="Z22" s="18">
        <v>1.1520250000000001E-9</v>
      </c>
      <c r="AA22" s="18">
        <v>1.5031002E-2</v>
      </c>
      <c r="AB22" s="18">
        <v>8.6861329999999995E-4</v>
      </c>
      <c r="AC22" s="18">
        <v>5.3076167E-3</v>
      </c>
      <c r="AD22" s="18">
        <v>3.3394792999999999E-2</v>
      </c>
      <c r="AE22" s="18">
        <v>63.722946000000007</v>
      </c>
      <c r="AF22" s="18">
        <v>42.803579999999997</v>
      </c>
      <c r="AG22" s="18">
        <v>7.3403095</v>
      </c>
      <c r="AH22" s="18">
        <v>42.105860999999997</v>
      </c>
      <c r="AI22" s="18">
        <v>2.6605854E-5</v>
      </c>
      <c r="AJ22" s="18">
        <v>3.7453614000000001E-3</v>
      </c>
      <c r="AK22" s="18">
        <v>2.8638043</v>
      </c>
      <c r="AL22" s="18">
        <v>1.009708E-3</v>
      </c>
    </row>
    <row r="23" spans="1:38" x14ac:dyDescent="0.3">
      <c r="A23" s="51" t="s">
        <v>215</v>
      </c>
      <c r="B23" s="51" t="s">
        <v>664</v>
      </c>
      <c r="C23" s="51" t="s">
        <v>692</v>
      </c>
      <c r="D23" s="51" t="s">
        <v>666</v>
      </c>
      <c r="E23" s="51" t="s">
        <v>667</v>
      </c>
      <c r="F23" s="51" t="s">
        <v>671</v>
      </c>
      <c r="G23" s="51"/>
      <c r="H23" s="17">
        <v>7.5469491000000003E-3</v>
      </c>
      <c r="I23" s="17">
        <v>58.792929000000001</v>
      </c>
      <c r="J23" s="17">
        <v>6.6719189999999999</v>
      </c>
      <c r="K23" s="17">
        <v>5.0335053999999997E-2</v>
      </c>
      <c r="L23" s="17">
        <v>6.2462385999999996E-3</v>
      </c>
      <c r="M23" s="17">
        <v>3.9238575999999998</v>
      </c>
      <c r="N23" s="48">
        <v>0.11659549</v>
      </c>
      <c r="O23" s="48">
        <v>1.4294948E-3</v>
      </c>
      <c r="P23" s="48">
        <v>1.0087999E-2</v>
      </c>
      <c r="Q23" s="48">
        <v>85.422708</v>
      </c>
      <c r="R23" s="48">
        <v>60.997712</v>
      </c>
      <c r="S23" s="50">
        <v>1.1197146</v>
      </c>
      <c r="T23" s="50">
        <v>6.6719189999999999</v>
      </c>
      <c r="U23" s="18">
        <v>8.3582764999999996E-8</v>
      </c>
      <c r="V23" s="18">
        <v>0.14219145999999999</v>
      </c>
      <c r="W23" s="18">
        <v>2.0379673000000001E-2</v>
      </c>
      <c r="X23" s="18">
        <v>7.0935511999999997E-7</v>
      </c>
      <c r="Y23" s="18">
        <v>1.4798632000000001E-7</v>
      </c>
      <c r="Z23" s="18">
        <v>2.0151556000000001E-9</v>
      </c>
      <c r="AA23" s="18">
        <v>5.0335053999999997E-2</v>
      </c>
      <c r="AB23" s="18">
        <v>1.4294948E-3</v>
      </c>
      <c r="AC23" s="18">
        <v>1.0087999E-2</v>
      </c>
      <c r="AD23" s="18">
        <v>0.11659549</v>
      </c>
      <c r="AE23" s="18">
        <v>1500.8766099999998</v>
      </c>
      <c r="AF23" s="18">
        <v>285.94898000000001</v>
      </c>
      <c r="AG23" s="18">
        <v>2.8200834000000001</v>
      </c>
      <c r="AH23" s="18">
        <v>55.431451000000003</v>
      </c>
      <c r="AI23" s="18">
        <v>2.4586581000000001E-5</v>
      </c>
      <c r="AJ23" s="18">
        <v>4.7469649000000001E-3</v>
      </c>
      <c r="AK23" s="18">
        <v>6.6396443999999999</v>
      </c>
      <c r="AL23" s="18">
        <v>2.7527606999999999E-2</v>
      </c>
    </row>
    <row r="24" spans="1:38" x14ac:dyDescent="0.3">
      <c r="A24" s="51" t="s">
        <v>219</v>
      </c>
      <c r="B24" s="51" t="s">
        <v>664</v>
      </c>
      <c r="C24" s="51" t="s">
        <v>693</v>
      </c>
      <c r="D24" s="51" t="s">
        <v>666</v>
      </c>
      <c r="E24" s="51" t="s">
        <v>667</v>
      </c>
      <c r="F24" s="51" t="s">
        <v>675</v>
      </c>
      <c r="G24" s="51"/>
      <c r="H24" s="17">
        <v>5.9579014E-3</v>
      </c>
      <c r="I24" s="17">
        <v>30.544854999999998</v>
      </c>
      <c r="J24" s="17">
        <v>3.0074328000000001</v>
      </c>
      <c r="K24" s="17">
        <v>1.6722829000000002E-2</v>
      </c>
      <c r="L24" s="17">
        <v>1.1372482E-2</v>
      </c>
      <c r="M24" s="17">
        <v>5.7160346999999998</v>
      </c>
      <c r="N24" s="48">
        <v>5.4140927999999998E-2</v>
      </c>
      <c r="O24" s="48">
        <v>3.0399964999999998E-3</v>
      </c>
      <c r="P24" s="48">
        <v>1.0511014000000001E-2</v>
      </c>
      <c r="Q24" s="48">
        <v>69.314783000000006</v>
      </c>
      <c r="R24" s="48">
        <v>31.445029000000002</v>
      </c>
      <c r="S24" s="50">
        <v>0.85050537000000004</v>
      </c>
      <c r="T24" s="50">
        <v>3.0074328000000001</v>
      </c>
      <c r="U24" s="18">
        <v>1.0308727E-7</v>
      </c>
      <c r="V24" s="18">
        <v>5.3272579E-2</v>
      </c>
      <c r="W24" s="18">
        <v>1.289421E-2</v>
      </c>
      <c r="X24" s="18">
        <v>2.6788453000000001E-7</v>
      </c>
      <c r="Y24" s="18">
        <v>9.2752109999999998E-8</v>
      </c>
      <c r="Z24" s="18">
        <v>7.1446678999999998E-10</v>
      </c>
      <c r="AA24" s="18">
        <v>1.6722829000000002E-2</v>
      </c>
      <c r="AB24" s="18">
        <v>3.0399964999999998E-3</v>
      </c>
      <c r="AC24" s="18">
        <v>1.0511014000000001E-2</v>
      </c>
      <c r="AD24" s="18">
        <v>5.4140927999999998E-2</v>
      </c>
      <c r="AE24" s="18">
        <v>1458.48101</v>
      </c>
      <c r="AF24" s="18">
        <v>488.88925</v>
      </c>
      <c r="AG24" s="18">
        <v>0.93852623000000002</v>
      </c>
      <c r="AH24" s="18">
        <v>27.763294999999999</v>
      </c>
      <c r="AI24" s="18">
        <v>1.1664433999999999E-5</v>
      </c>
      <c r="AJ24" s="18">
        <v>8.6565575000000002E-3</v>
      </c>
      <c r="AK24" s="18">
        <v>2.9730310000000002</v>
      </c>
      <c r="AL24" s="18">
        <v>2.5745278E-2</v>
      </c>
    </row>
    <row r="25" spans="1:38" x14ac:dyDescent="0.3">
      <c r="A25" s="51" t="s">
        <v>217</v>
      </c>
      <c r="B25" s="51" t="s">
        <v>664</v>
      </c>
      <c r="C25" s="51" t="s">
        <v>694</v>
      </c>
      <c r="D25" s="51" t="s">
        <v>666</v>
      </c>
      <c r="E25" s="51" t="s">
        <v>667</v>
      </c>
      <c r="F25" s="51" t="s">
        <v>687</v>
      </c>
      <c r="G25" s="51"/>
      <c r="H25" s="17">
        <v>8.3784198999999997E-3</v>
      </c>
      <c r="I25" s="17">
        <v>62.560324999999999</v>
      </c>
      <c r="J25" s="17">
        <v>4.3239846999999996</v>
      </c>
      <c r="K25" s="17">
        <v>1.2999739999999999E-2</v>
      </c>
      <c r="L25" s="17">
        <v>6.0800089999999999E-3</v>
      </c>
      <c r="M25" s="17">
        <v>4.5758226000000004</v>
      </c>
      <c r="N25" s="48">
        <v>3.9721500999999999E-2</v>
      </c>
      <c r="O25" s="48">
        <v>9.4026345000000004E-4</v>
      </c>
      <c r="P25" s="48">
        <v>5.6893339000000003E-3</v>
      </c>
      <c r="Q25" s="48">
        <v>104.39431</v>
      </c>
      <c r="R25" s="48">
        <v>63.757810999999997</v>
      </c>
      <c r="S25" s="50">
        <v>0.40401322000000001</v>
      </c>
      <c r="T25" s="50">
        <v>4.3239846999999996</v>
      </c>
      <c r="U25" s="18">
        <v>5.1566276999999999E-8</v>
      </c>
      <c r="V25" s="18">
        <v>0.46126464</v>
      </c>
      <c r="W25" s="18">
        <v>1.0855546000000001E-2</v>
      </c>
      <c r="X25" s="18">
        <v>1.0873478E-7</v>
      </c>
      <c r="Y25" s="18">
        <v>3.0647819000000003E-8</v>
      </c>
      <c r="Z25" s="18">
        <v>1.2319955999999999E-9</v>
      </c>
      <c r="AA25" s="18">
        <v>1.2999739999999999E-2</v>
      </c>
      <c r="AB25" s="18">
        <v>9.4026345000000004E-4</v>
      </c>
      <c r="AC25" s="18">
        <v>5.6893339000000003E-3</v>
      </c>
      <c r="AD25" s="18">
        <v>3.9721500999999999E-2</v>
      </c>
      <c r="AE25" s="18">
        <v>42.008386000000002</v>
      </c>
      <c r="AF25" s="18">
        <v>251.70417</v>
      </c>
      <c r="AG25" s="18">
        <v>7.3359079999999999</v>
      </c>
      <c r="AH25" s="18">
        <v>57.564748000000002</v>
      </c>
      <c r="AI25" s="18">
        <v>2.3918564E-5</v>
      </c>
      <c r="AJ25" s="18">
        <v>4.8935623999999999E-3</v>
      </c>
      <c r="AK25" s="18">
        <v>4.3049622000000003</v>
      </c>
      <c r="AL25" s="18">
        <v>1.4128973E-2</v>
      </c>
    </row>
    <row r="26" spans="1:38" x14ac:dyDescent="0.3">
      <c r="A26" s="51" t="s">
        <v>197</v>
      </c>
      <c r="B26" s="51" t="s">
        <v>664</v>
      </c>
      <c r="C26" s="51" t="s">
        <v>695</v>
      </c>
      <c r="D26" s="51" t="s">
        <v>666</v>
      </c>
      <c r="E26" s="51" t="s">
        <v>667</v>
      </c>
      <c r="F26" s="51" t="s">
        <v>671</v>
      </c>
      <c r="G26" s="51"/>
      <c r="H26" s="17">
        <v>1.2496409E-2</v>
      </c>
      <c r="I26" s="17">
        <v>95.152445</v>
      </c>
      <c r="J26" s="17">
        <v>10.49835</v>
      </c>
      <c r="K26" s="17">
        <v>8.4337094000000001E-2</v>
      </c>
      <c r="L26" s="17">
        <v>9.7253275000000004E-3</v>
      </c>
      <c r="M26" s="17">
        <v>4.0314528000000003</v>
      </c>
      <c r="N26" s="48">
        <v>0.2013471</v>
      </c>
      <c r="O26" s="48">
        <v>2.4268585999999998E-3</v>
      </c>
      <c r="P26" s="48">
        <v>1.6830594000000001E-2</v>
      </c>
      <c r="Q26" s="48">
        <v>123.39785000000001</v>
      </c>
      <c r="R26" s="48">
        <v>98.471778</v>
      </c>
      <c r="S26" s="50">
        <v>2.0062614000000001</v>
      </c>
      <c r="T26" s="50">
        <v>10.49835</v>
      </c>
      <c r="U26" s="18">
        <v>1.6263004999999999E-7</v>
      </c>
      <c r="V26" s="18">
        <v>0.2199691</v>
      </c>
      <c r="W26" s="18">
        <v>3.1906519000000001E-2</v>
      </c>
      <c r="X26" s="18">
        <v>1.1662618000000001E-6</v>
      </c>
      <c r="Y26" s="18">
        <v>2.7357735000000001E-7</v>
      </c>
      <c r="Z26" s="18">
        <v>3.5526216999999998E-9</v>
      </c>
      <c r="AA26" s="18">
        <v>8.4337094000000001E-2</v>
      </c>
      <c r="AB26" s="18">
        <v>2.4268585999999998E-3</v>
      </c>
      <c r="AC26" s="18">
        <v>1.6830594000000001E-2</v>
      </c>
      <c r="AD26" s="18">
        <v>0.2013471</v>
      </c>
      <c r="AE26" s="18">
        <v>2951.2736</v>
      </c>
      <c r="AF26" s="18">
        <v>357.88306</v>
      </c>
      <c r="AG26" s="18">
        <v>5.1654599000000001</v>
      </c>
      <c r="AH26" s="18">
        <v>89.587407999999996</v>
      </c>
      <c r="AI26" s="18">
        <v>5.3523743000000001E-5</v>
      </c>
      <c r="AJ26" s="18">
        <v>6.4848164000000002E-3</v>
      </c>
      <c r="AK26" s="18">
        <v>10.450652</v>
      </c>
      <c r="AL26" s="18">
        <v>4.1212279999999997E-2</v>
      </c>
    </row>
    <row r="27" spans="1:38" x14ac:dyDescent="0.3">
      <c r="A27" s="51" t="s">
        <v>203</v>
      </c>
      <c r="B27" s="51" t="s">
        <v>664</v>
      </c>
      <c r="C27" s="51" t="s">
        <v>696</v>
      </c>
      <c r="D27" s="51" t="s">
        <v>666</v>
      </c>
      <c r="E27" s="51" t="s">
        <v>667</v>
      </c>
      <c r="F27" s="51" t="s">
        <v>169</v>
      </c>
      <c r="G27" s="51"/>
      <c r="H27" s="17">
        <v>6.2105199E-2</v>
      </c>
      <c r="I27" s="17">
        <v>61.142753999999996</v>
      </c>
      <c r="J27" s="17">
        <v>4.7516822000000003</v>
      </c>
      <c r="K27" s="17">
        <v>3.3029158000000003E-2</v>
      </c>
      <c r="L27" s="17">
        <v>7.7389549999999996E-3</v>
      </c>
      <c r="M27" s="17">
        <v>2.8632407999999998</v>
      </c>
      <c r="N27" s="48">
        <v>6.0017964E-2</v>
      </c>
      <c r="O27" s="48">
        <v>1.0627955E-3</v>
      </c>
      <c r="P27" s="48">
        <v>7.9185939999999993E-3</v>
      </c>
      <c r="Q27" s="48">
        <v>123.94025999999999</v>
      </c>
      <c r="R27" s="48">
        <v>63.858279000000003</v>
      </c>
      <c r="S27" s="50">
        <v>0.42975305000000003</v>
      </c>
      <c r="T27" s="50">
        <v>4.7516822000000003</v>
      </c>
      <c r="U27" s="18">
        <v>8.4714455000000004E-7</v>
      </c>
      <c r="V27" s="18">
        <v>0.42176892999999999</v>
      </c>
      <c r="W27" s="18">
        <v>1.2312386999999999E-2</v>
      </c>
      <c r="X27" s="18">
        <v>2.1915219999999999E-7</v>
      </c>
      <c r="Y27" s="18">
        <v>7.0615468999999995E-8</v>
      </c>
      <c r="Z27" s="18">
        <v>2.5717127E-9</v>
      </c>
      <c r="AA27" s="18">
        <v>3.3029158000000003E-2</v>
      </c>
      <c r="AB27" s="18">
        <v>1.0627955E-3</v>
      </c>
      <c r="AC27" s="18">
        <v>7.9185939999999993E-3</v>
      </c>
      <c r="AD27" s="18">
        <v>6.0017964E-2</v>
      </c>
      <c r="AE27" s="18">
        <v>72.965995000000007</v>
      </c>
      <c r="AF27" s="18">
        <v>149.04146</v>
      </c>
      <c r="AG27" s="18">
        <v>1.2021165</v>
      </c>
      <c r="AH27" s="18">
        <v>56.408005000000003</v>
      </c>
      <c r="AI27" s="18">
        <v>2.5586248E-5</v>
      </c>
      <c r="AJ27" s="18">
        <v>9.3593277999999992E-3</v>
      </c>
      <c r="AK27" s="18">
        <v>4.6056258000000003</v>
      </c>
      <c r="AL27" s="18">
        <v>0.13669698</v>
      </c>
    </row>
    <row r="28" spans="1:38" x14ac:dyDescent="0.3">
      <c r="A28" s="51" t="s">
        <v>199</v>
      </c>
      <c r="B28" s="51" t="s">
        <v>664</v>
      </c>
      <c r="C28" s="51" t="s">
        <v>697</v>
      </c>
      <c r="D28" s="51" t="s">
        <v>666</v>
      </c>
      <c r="E28" s="51" t="s">
        <v>667</v>
      </c>
      <c r="F28" s="51" t="s">
        <v>671</v>
      </c>
      <c r="G28" s="51"/>
      <c r="H28" s="17">
        <v>1.4232922E-2</v>
      </c>
      <c r="I28" s="17">
        <v>186.01874000000001</v>
      </c>
      <c r="J28" s="17">
        <v>18.957782999999999</v>
      </c>
      <c r="K28" s="17">
        <v>0.15912223</v>
      </c>
      <c r="L28" s="17">
        <v>1.9322692999999998E-2</v>
      </c>
      <c r="M28" s="17">
        <v>1.0390196</v>
      </c>
      <c r="N28" s="48">
        <v>0.37927622999999999</v>
      </c>
      <c r="O28" s="48">
        <v>5.0028216000000004E-3</v>
      </c>
      <c r="P28" s="48">
        <v>3.2088957000000001E-2</v>
      </c>
      <c r="Q28" s="48">
        <v>203.30126000000001</v>
      </c>
      <c r="R28" s="48">
        <v>197.52266</v>
      </c>
      <c r="S28" s="50">
        <v>3.6963598000000002</v>
      </c>
      <c r="T28" s="50">
        <v>18.957782999999999</v>
      </c>
      <c r="U28" s="18">
        <v>9.0755121000000005E-7</v>
      </c>
      <c r="V28" s="18">
        <v>0.86409791999999996</v>
      </c>
      <c r="W28" s="18">
        <v>5.8363861000000003E-2</v>
      </c>
      <c r="X28" s="18">
        <v>1.8975136E-6</v>
      </c>
      <c r="Y28" s="18">
        <v>5.1817681999999995E-7</v>
      </c>
      <c r="Z28" s="18">
        <v>7.0706744999999997E-9</v>
      </c>
      <c r="AA28" s="18">
        <v>0.15912223</v>
      </c>
      <c r="AB28" s="18">
        <v>5.0028216000000004E-3</v>
      </c>
      <c r="AC28" s="18">
        <v>3.2088957000000001E-2</v>
      </c>
      <c r="AD28" s="18">
        <v>0.37927622999999999</v>
      </c>
      <c r="AE28" s="18">
        <v>5586.2232000000004</v>
      </c>
      <c r="AF28" s="18">
        <v>312.10383999999999</v>
      </c>
      <c r="AG28" s="18">
        <v>10.452501</v>
      </c>
      <c r="AH28" s="18">
        <v>175.73868999999999</v>
      </c>
      <c r="AI28" s="18">
        <v>8.6841228999999997E-5</v>
      </c>
      <c r="AJ28" s="18">
        <v>1.2820177E-2</v>
      </c>
      <c r="AK28" s="18">
        <v>18.887559</v>
      </c>
      <c r="AL28" s="18">
        <v>5.7404177000000001E-2</v>
      </c>
    </row>
    <row r="29" spans="1:38" x14ac:dyDescent="0.3">
      <c r="A29" s="51" t="s">
        <v>205</v>
      </c>
      <c r="B29" s="51" t="s">
        <v>664</v>
      </c>
      <c r="C29" s="51" t="s">
        <v>698</v>
      </c>
      <c r="D29" s="51" t="s">
        <v>666</v>
      </c>
      <c r="E29" s="51" t="s">
        <v>667</v>
      </c>
      <c r="F29" s="51" t="s">
        <v>675</v>
      </c>
      <c r="G29" s="51"/>
      <c r="H29" s="17">
        <v>8.2778942000000001E-3</v>
      </c>
      <c r="I29" s="17">
        <v>146.01576</v>
      </c>
      <c r="J29" s="17">
        <v>12.866666</v>
      </c>
      <c r="K29" s="17">
        <v>8.1820154000000006E-2</v>
      </c>
      <c r="L29" s="17">
        <v>5.6248251999999999E-2</v>
      </c>
      <c r="M29" s="17">
        <v>2.4320927000000001</v>
      </c>
      <c r="N29" s="48">
        <v>0.18330414</v>
      </c>
      <c r="O29" s="48">
        <v>1.6420647E-2</v>
      </c>
      <c r="P29" s="48">
        <v>3.8312938999999997E-2</v>
      </c>
      <c r="Q29" s="48">
        <v>168.83712</v>
      </c>
      <c r="R29" s="48">
        <v>151.88410999999999</v>
      </c>
      <c r="S29" s="50">
        <v>3.2724958000000002</v>
      </c>
      <c r="T29" s="50">
        <v>12.866666</v>
      </c>
      <c r="U29" s="18">
        <v>9.9249112E-7</v>
      </c>
      <c r="V29" s="18">
        <v>0.45981021</v>
      </c>
      <c r="W29" s="18">
        <v>4.4089727000000002E-2</v>
      </c>
      <c r="X29" s="18">
        <v>1.0047963E-6</v>
      </c>
      <c r="Y29" s="18">
        <v>3.5565170999999999E-7</v>
      </c>
      <c r="Z29" s="18">
        <v>2.9121467999999999E-9</v>
      </c>
      <c r="AA29" s="18">
        <v>8.1820154000000006E-2</v>
      </c>
      <c r="AB29" s="18">
        <v>1.6420647E-2</v>
      </c>
      <c r="AC29" s="18">
        <v>3.8312938999999997E-2</v>
      </c>
      <c r="AD29" s="18">
        <v>0.18330414</v>
      </c>
      <c r="AE29" s="18">
        <v>5444.4633000000003</v>
      </c>
      <c r="AF29" s="18">
        <v>893.35298999999998</v>
      </c>
      <c r="AG29" s="18">
        <v>4.0805287000000003</v>
      </c>
      <c r="AH29" s="18">
        <v>132.5044</v>
      </c>
      <c r="AI29" s="18">
        <v>3.9117984999999999E-5</v>
      </c>
      <c r="AJ29" s="18">
        <v>3.2728939999999998E-2</v>
      </c>
      <c r="AK29" s="18">
        <v>12.781010999999999</v>
      </c>
      <c r="AL29" s="18">
        <v>5.2926555E-2</v>
      </c>
    </row>
    <row r="30" spans="1:38" x14ac:dyDescent="0.3">
      <c r="A30" s="51" t="s">
        <v>201</v>
      </c>
      <c r="B30" s="51" t="s">
        <v>664</v>
      </c>
      <c r="C30" s="51" t="s">
        <v>699</v>
      </c>
      <c r="D30" s="51" t="s">
        <v>666</v>
      </c>
      <c r="E30" s="51" t="s">
        <v>667</v>
      </c>
      <c r="F30" s="51" t="s">
        <v>673</v>
      </c>
      <c r="G30" s="51"/>
      <c r="H30" s="17">
        <v>2.5562633000000001E-2</v>
      </c>
      <c r="I30" s="17">
        <v>171.01165</v>
      </c>
      <c r="J30" s="17">
        <v>12.312305</v>
      </c>
      <c r="K30" s="17">
        <v>7.7204758999999998E-2</v>
      </c>
      <c r="L30" s="17">
        <v>3.0225644999999999E-2</v>
      </c>
      <c r="M30" s="17">
        <v>2.2267263000000002</v>
      </c>
      <c r="N30" s="48">
        <v>0.19979603000000001</v>
      </c>
      <c r="O30" s="48">
        <v>6.1796374000000001E-3</v>
      </c>
      <c r="P30" s="48">
        <v>2.1295905E-2</v>
      </c>
      <c r="Q30" s="48">
        <v>241.42445000000001</v>
      </c>
      <c r="R30" s="48">
        <v>174.94243</v>
      </c>
      <c r="S30" s="50">
        <v>1.2750239000000001</v>
      </c>
      <c r="T30" s="50">
        <v>12.312305</v>
      </c>
      <c r="U30" s="18">
        <v>9.0616502999999999E-7</v>
      </c>
      <c r="V30" s="18">
        <v>1.9664378</v>
      </c>
      <c r="W30" s="18">
        <v>3.8982583000000001E-2</v>
      </c>
      <c r="X30" s="18">
        <v>5.1513592000000002E-7</v>
      </c>
      <c r="Y30" s="18">
        <v>2.0169873999999999E-7</v>
      </c>
      <c r="Z30" s="18">
        <v>6.0821033000000001E-9</v>
      </c>
      <c r="AA30" s="18">
        <v>7.7204758999999998E-2</v>
      </c>
      <c r="AB30" s="18">
        <v>6.1796374000000001E-3</v>
      </c>
      <c r="AC30" s="18">
        <v>2.1295905E-2</v>
      </c>
      <c r="AD30" s="18">
        <v>0.19979603000000001</v>
      </c>
      <c r="AE30" s="18">
        <v>169.655631</v>
      </c>
      <c r="AF30" s="18">
        <v>126.13348000000001</v>
      </c>
      <c r="AG30" s="18">
        <v>13.354174</v>
      </c>
      <c r="AH30" s="18">
        <v>161.06592000000001</v>
      </c>
      <c r="AI30" s="18">
        <v>8.8410787999999998E-5</v>
      </c>
      <c r="AJ30" s="18">
        <v>1.5993411999999999E-2</v>
      </c>
      <c r="AK30" s="18">
        <v>12.239172</v>
      </c>
      <c r="AL30" s="18">
        <v>5.7139225000000002E-2</v>
      </c>
    </row>
    <row r="31" spans="1:38" x14ac:dyDescent="0.3">
      <c r="A31" s="51" t="s">
        <v>223</v>
      </c>
      <c r="B31" s="51" t="s">
        <v>664</v>
      </c>
      <c r="C31" s="51" t="s">
        <v>700</v>
      </c>
      <c r="D31" s="51" t="s">
        <v>666</v>
      </c>
      <c r="E31" s="51" t="s">
        <v>667</v>
      </c>
      <c r="F31" s="51" t="s">
        <v>169</v>
      </c>
      <c r="G31" s="51"/>
      <c r="H31" s="17">
        <v>5.4181479999999997E-2</v>
      </c>
      <c r="I31" s="17">
        <v>86.609827999999993</v>
      </c>
      <c r="J31" s="17">
        <v>5.6737992999999998</v>
      </c>
      <c r="K31" s="17">
        <v>2.2254678E-2</v>
      </c>
      <c r="L31" s="17">
        <v>5.4484594000000003E-3</v>
      </c>
      <c r="M31" s="17">
        <v>2.0656365999999999</v>
      </c>
      <c r="N31" s="48">
        <v>5.3757134999999998E-2</v>
      </c>
      <c r="O31" s="48">
        <v>6.3134465000000005E-4</v>
      </c>
      <c r="P31" s="48">
        <v>6.3198886000000003E-3</v>
      </c>
      <c r="Q31" s="48">
        <v>131.31215</v>
      </c>
      <c r="R31" s="48">
        <v>87.823294000000004</v>
      </c>
      <c r="S31" s="50">
        <v>0.42394833999999998</v>
      </c>
      <c r="T31" s="50">
        <v>5.6737992999999998</v>
      </c>
      <c r="U31" s="18">
        <v>3.9116086000000001E-7</v>
      </c>
      <c r="V31" s="18">
        <v>0.1673258</v>
      </c>
      <c r="W31" s="18">
        <v>1.3636058E-2</v>
      </c>
      <c r="X31" s="18">
        <v>1.3234033000000001E-7</v>
      </c>
      <c r="Y31" s="18">
        <v>5.2464922999999999E-8</v>
      </c>
      <c r="Z31" s="18">
        <v>1.9831307999999998E-9</v>
      </c>
      <c r="AA31" s="18">
        <v>2.2254678E-2</v>
      </c>
      <c r="AB31" s="18">
        <v>6.3134465000000005E-4</v>
      </c>
      <c r="AC31" s="18">
        <v>6.3198886000000003E-3</v>
      </c>
      <c r="AD31" s="18">
        <v>5.3757134999999998E-2</v>
      </c>
      <c r="AE31" s="18">
        <v>70.397261999999998</v>
      </c>
      <c r="AF31" s="18">
        <v>108.87929</v>
      </c>
      <c r="AG31" s="18">
        <v>0.82002761999999996</v>
      </c>
      <c r="AH31" s="18">
        <v>78.683111999999994</v>
      </c>
      <c r="AI31" s="18">
        <v>1.652919E-5</v>
      </c>
      <c r="AJ31" s="18">
        <v>6.0448439000000001E-3</v>
      </c>
      <c r="AK31" s="18">
        <v>5.5685342999999996</v>
      </c>
      <c r="AL31" s="18">
        <v>9.9220195999999997E-2</v>
      </c>
    </row>
    <row r="32" spans="1:38" x14ac:dyDescent="0.3">
      <c r="A32" s="51" t="s">
        <v>221</v>
      </c>
      <c r="B32" s="51" t="s">
        <v>664</v>
      </c>
      <c r="C32" s="51" t="s">
        <v>701</v>
      </c>
      <c r="D32" s="51" t="s">
        <v>666</v>
      </c>
      <c r="E32" s="51" t="s">
        <v>667</v>
      </c>
      <c r="F32" s="51" t="s">
        <v>671</v>
      </c>
      <c r="G32" s="51"/>
      <c r="H32" s="17">
        <v>1.9362432999999998E-2</v>
      </c>
      <c r="I32" s="17">
        <v>187.30395999999999</v>
      </c>
      <c r="J32" s="17">
        <v>20.585035000000001</v>
      </c>
      <c r="K32" s="17">
        <v>0.16603318</v>
      </c>
      <c r="L32" s="17">
        <v>1.7829429000000001E-2</v>
      </c>
      <c r="M32" s="17">
        <v>0.85778547999999999</v>
      </c>
      <c r="N32" s="48">
        <v>0.33014399999999999</v>
      </c>
      <c r="O32" s="48">
        <v>4.3258745000000001E-3</v>
      </c>
      <c r="P32" s="48">
        <v>2.8080774999999999E-2</v>
      </c>
      <c r="Q32" s="48">
        <v>198.18628000000001</v>
      </c>
      <c r="R32" s="48">
        <v>193.63946999999999</v>
      </c>
      <c r="S32" s="50">
        <v>3.1816621</v>
      </c>
      <c r="T32" s="50">
        <v>20.585035000000001</v>
      </c>
      <c r="U32" s="18">
        <v>3.1606043999999999E-7</v>
      </c>
      <c r="V32" s="18">
        <v>0.42527155</v>
      </c>
      <c r="W32" s="18">
        <v>5.9742929E-2</v>
      </c>
      <c r="X32" s="18">
        <v>2.4163395000000002E-6</v>
      </c>
      <c r="Y32" s="18">
        <v>4.2738073999999999E-7</v>
      </c>
      <c r="Z32" s="18">
        <v>5.9934308000000003E-9</v>
      </c>
      <c r="AA32" s="18">
        <v>0.16603318</v>
      </c>
      <c r="AB32" s="18">
        <v>4.3258745000000001E-3</v>
      </c>
      <c r="AC32" s="18">
        <v>2.8080774999999999E-2</v>
      </c>
      <c r="AD32" s="18">
        <v>0.33014399999999999</v>
      </c>
      <c r="AE32" s="18">
        <v>4092.9095000000002</v>
      </c>
      <c r="AF32" s="18">
        <v>236.20776000000001</v>
      </c>
      <c r="AG32" s="18">
        <v>3.0867540999999998</v>
      </c>
      <c r="AH32" s="18">
        <v>176.65034</v>
      </c>
      <c r="AI32" s="18">
        <v>5.9285634E-5</v>
      </c>
      <c r="AJ32" s="18">
        <v>8.2317595999999993E-3</v>
      </c>
      <c r="AK32" s="18">
        <v>20.535744000000001</v>
      </c>
      <c r="AL32" s="18">
        <v>4.1059051999999999E-2</v>
      </c>
    </row>
    <row r="33" spans="1:38" x14ac:dyDescent="0.3">
      <c r="A33" s="51" t="s">
        <v>225</v>
      </c>
      <c r="B33" s="51" t="s">
        <v>664</v>
      </c>
      <c r="C33" s="51" t="s">
        <v>702</v>
      </c>
      <c r="D33" s="51" t="s">
        <v>703</v>
      </c>
      <c r="E33" s="51" t="s">
        <v>667</v>
      </c>
      <c r="F33" s="51" t="s">
        <v>704</v>
      </c>
      <c r="G33" s="51" t="s">
        <v>704</v>
      </c>
      <c r="H33" s="17">
        <v>1.0663681E-2</v>
      </c>
      <c r="I33" s="17">
        <v>155.18929</v>
      </c>
      <c r="J33" s="17">
        <v>14.786523000000001</v>
      </c>
      <c r="K33" s="17">
        <v>0.10764677</v>
      </c>
      <c r="L33" s="17">
        <v>2.0873724999999999E-2</v>
      </c>
      <c r="M33" s="17">
        <v>0.36440420000000001</v>
      </c>
      <c r="N33" s="48">
        <v>0.26062415999999999</v>
      </c>
      <c r="O33" s="48">
        <v>5.4458720999999996E-3</v>
      </c>
      <c r="P33" s="48">
        <v>2.6394246E-2</v>
      </c>
      <c r="Q33" s="48">
        <v>163.45932999999999</v>
      </c>
      <c r="R33" s="48">
        <v>161.67945</v>
      </c>
      <c r="S33" s="50">
        <v>2.7792471999999999</v>
      </c>
      <c r="T33" s="50">
        <v>14.786523000000001</v>
      </c>
      <c r="U33" s="18">
        <v>5.7848148E-7</v>
      </c>
      <c r="V33" s="18">
        <v>0.36939659000000002</v>
      </c>
      <c r="W33" s="18">
        <v>4.8685162999999997E-2</v>
      </c>
      <c r="X33" s="18">
        <v>1.4319572999999999E-6</v>
      </c>
      <c r="Y33" s="18">
        <v>3.6960424999999999E-7</v>
      </c>
      <c r="Z33" s="18">
        <v>5.2629124999999999E-9</v>
      </c>
      <c r="AA33" s="18">
        <v>0.10764677</v>
      </c>
      <c r="AB33" s="18">
        <v>5.4458720999999996E-3</v>
      </c>
      <c r="AC33" s="18">
        <v>2.6394246E-2</v>
      </c>
      <c r="AD33" s="18">
        <v>0.26062415999999999</v>
      </c>
      <c r="AE33" s="18">
        <v>3919.9072000000001</v>
      </c>
      <c r="AF33" s="18">
        <v>302.16377</v>
      </c>
      <c r="AG33" s="18">
        <v>5.0022406999999998</v>
      </c>
      <c r="AH33" s="18">
        <v>144.96272999999999</v>
      </c>
      <c r="AI33" s="18">
        <v>1.1923671E-4</v>
      </c>
      <c r="AJ33" s="18">
        <v>1.3022849E-2</v>
      </c>
      <c r="AK33" s="18">
        <v>14.676539999999999</v>
      </c>
      <c r="AL33" s="18">
        <v>9.6960167E-2</v>
      </c>
    </row>
    <row r="34" spans="1:38" x14ac:dyDescent="0.3">
      <c r="A34" s="51" t="s">
        <v>228</v>
      </c>
      <c r="B34" s="51" t="s">
        <v>664</v>
      </c>
      <c r="C34" s="51" t="s">
        <v>705</v>
      </c>
      <c r="D34" s="51" t="s">
        <v>703</v>
      </c>
      <c r="E34" s="51" t="s">
        <v>667</v>
      </c>
      <c r="F34" s="51" t="s">
        <v>704</v>
      </c>
      <c r="G34" s="51" t="s">
        <v>704</v>
      </c>
      <c r="H34" s="17">
        <v>9.9086278999999996E-3</v>
      </c>
      <c r="I34" s="17">
        <v>87.164422999999999</v>
      </c>
      <c r="J34" s="17">
        <v>5.5608843999999999</v>
      </c>
      <c r="K34" s="17">
        <v>4.4120399999999997E-2</v>
      </c>
      <c r="L34" s="17">
        <v>1.4440685999999999E-2</v>
      </c>
      <c r="M34" s="17">
        <v>0.25164700000000001</v>
      </c>
      <c r="N34" s="48">
        <v>0.16195324999999999</v>
      </c>
      <c r="O34" s="48">
        <v>8.8598181E-4</v>
      </c>
      <c r="P34" s="48">
        <v>2.1872249999999999E-2</v>
      </c>
      <c r="Q34" s="48">
        <v>210.80868000000001</v>
      </c>
      <c r="R34" s="48">
        <v>104.1311</v>
      </c>
      <c r="S34" s="50">
        <v>0.75120896000000004</v>
      </c>
      <c r="T34" s="50">
        <v>5.5608843999999999</v>
      </c>
      <c r="U34" s="18">
        <v>5.2459959000000002E-7</v>
      </c>
      <c r="V34" s="18">
        <v>0.21062916000000001</v>
      </c>
      <c r="W34" s="18">
        <v>2.7345931E-2</v>
      </c>
      <c r="X34" s="18">
        <v>6.7669624999999997E-7</v>
      </c>
      <c r="Y34" s="18">
        <v>8.8292350000000006E-8</v>
      </c>
      <c r="Z34" s="18">
        <v>3.8850979000000003E-9</v>
      </c>
      <c r="AA34" s="18">
        <v>4.4120399999999997E-2</v>
      </c>
      <c r="AB34" s="18">
        <v>8.8598181E-4</v>
      </c>
      <c r="AC34" s="18">
        <v>2.1872249999999999E-2</v>
      </c>
      <c r="AD34" s="18">
        <v>0.16195324999999999</v>
      </c>
      <c r="AE34" s="18">
        <v>166.27827000000002</v>
      </c>
      <c r="AF34" s="18">
        <v>173.28057000000001</v>
      </c>
      <c r="AG34" s="18">
        <v>3.5778759999999998</v>
      </c>
      <c r="AH34" s="18">
        <v>80.124215000000007</v>
      </c>
      <c r="AI34" s="18">
        <v>9.0854782999999996E-5</v>
      </c>
      <c r="AJ34" s="18">
        <v>0.16622356999999999</v>
      </c>
      <c r="AK34" s="18">
        <v>5.9744318999999999</v>
      </c>
      <c r="AL34" s="18">
        <v>-0.57977107000000005</v>
      </c>
    </row>
    <row r="35" spans="1:38" x14ac:dyDescent="0.3">
      <c r="A35" s="51" t="s">
        <v>230</v>
      </c>
      <c r="B35" s="51" t="s">
        <v>664</v>
      </c>
      <c r="C35" s="51" t="s">
        <v>706</v>
      </c>
      <c r="D35" s="51" t="s">
        <v>703</v>
      </c>
      <c r="E35" s="51" t="s">
        <v>667</v>
      </c>
      <c r="F35" s="51" t="s">
        <v>704</v>
      </c>
      <c r="G35" s="51" t="s">
        <v>704</v>
      </c>
      <c r="H35" s="17">
        <v>7.6703799000000003E-2</v>
      </c>
      <c r="I35" s="17">
        <v>363.15311000000003</v>
      </c>
      <c r="J35" s="17">
        <v>36.498843999999998</v>
      </c>
      <c r="K35" s="17">
        <v>0.27436802999999998</v>
      </c>
      <c r="L35" s="17">
        <v>3.1681301000000002E-2</v>
      </c>
      <c r="M35" s="17">
        <v>4.0270047</v>
      </c>
      <c r="N35" s="48">
        <v>0.56004195999999995</v>
      </c>
      <c r="O35" s="48">
        <v>6.9876672000000004E-3</v>
      </c>
      <c r="P35" s="48">
        <v>4.8622928000000003E-2</v>
      </c>
      <c r="Q35" s="48">
        <v>427.20035000000001</v>
      </c>
      <c r="R35" s="48">
        <v>372.51821999999999</v>
      </c>
      <c r="S35" s="50">
        <v>5.2160169000000005</v>
      </c>
      <c r="T35" s="50">
        <v>36.498843999999998</v>
      </c>
      <c r="U35" s="18">
        <v>7.1168731000000002E-7</v>
      </c>
      <c r="V35" s="18">
        <v>0.67842097000000001</v>
      </c>
      <c r="W35" s="18">
        <v>0.10567667</v>
      </c>
      <c r="X35" s="18">
        <v>3.8750990000000001E-6</v>
      </c>
      <c r="Y35" s="18">
        <v>6.8878046999999996E-7</v>
      </c>
      <c r="Z35" s="18">
        <v>1.0683826000000001E-8</v>
      </c>
      <c r="AA35" s="18">
        <v>0.27436802999999998</v>
      </c>
      <c r="AB35" s="18">
        <v>6.9876672000000004E-3</v>
      </c>
      <c r="AC35" s="18">
        <v>4.8622928000000003E-2</v>
      </c>
      <c r="AD35" s="18">
        <v>0.56004195999999995</v>
      </c>
      <c r="AE35" s="18">
        <v>6207.8551000000007</v>
      </c>
      <c r="AF35" s="18">
        <v>501.45481999999998</v>
      </c>
      <c r="AG35" s="18">
        <v>7.2022145000000002</v>
      </c>
      <c r="AH35" s="18">
        <v>339.68092999999999</v>
      </c>
      <c r="AI35" s="18">
        <v>9.5727297000000006E-5</v>
      </c>
      <c r="AJ35" s="18">
        <v>1.3585701E-2</v>
      </c>
      <c r="AK35" s="18">
        <v>36.322445999999999</v>
      </c>
      <c r="AL35" s="18">
        <v>0.16281133</v>
      </c>
    </row>
    <row r="36" spans="1:38" x14ac:dyDescent="0.3">
      <c r="A36" s="51" t="s">
        <v>232</v>
      </c>
      <c r="B36" s="51" t="s">
        <v>664</v>
      </c>
      <c r="C36" s="51" t="s">
        <v>707</v>
      </c>
      <c r="D36" s="51" t="s">
        <v>703</v>
      </c>
      <c r="E36" s="51" t="s">
        <v>667</v>
      </c>
      <c r="F36" s="51" t="s">
        <v>704</v>
      </c>
      <c r="G36" s="51" t="s">
        <v>704</v>
      </c>
      <c r="H36" s="17">
        <v>7.6111560999999994E-2</v>
      </c>
      <c r="I36" s="17">
        <v>136.10085000000001</v>
      </c>
      <c r="J36" s="17">
        <v>8.7431470000000004</v>
      </c>
      <c r="K36" s="17">
        <v>3.1293914999999999E-2</v>
      </c>
      <c r="L36" s="17">
        <v>7.7935493E-3</v>
      </c>
      <c r="M36" s="17">
        <v>3.1155005999999998</v>
      </c>
      <c r="N36" s="48">
        <v>8.0775468000000003E-2</v>
      </c>
      <c r="O36" s="48">
        <v>8.8345565999999997E-4</v>
      </c>
      <c r="P36" s="48">
        <v>9.2717751000000008E-3</v>
      </c>
      <c r="Q36" s="48">
        <v>202.70213000000001</v>
      </c>
      <c r="R36" s="48">
        <v>137.71217999999999</v>
      </c>
      <c r="S36" s="50">
        <v>0.62905445999999998</v>
      </c>
      <c r="T36" s="50">
        <v>8.7431470000000004</v>
      </c>
      <c r="U36" s="18">
        <v>5.8240318999999995E-7</v>
      </c>
      <c r="V36" s="18">
        <v>0.22043062999999999</v>
      </c>
      <c r="W36" s="18">
        <v>2.1014468000000001E-2</v>
      </c>
      <c r="X36" s="18">
        <v>1.9297916E-7</v>
      </c>
      <c r="Y36" s="18">
        <v>7.4180734999999999E-8</v>
      </c>
      <c r="Z36" s="18">
        <v>2.7991094000000001E-9</v>
      </c>
      <c r="AA36" s="18">
        <v>3.1293914999999999E-2</v>
      </c>
      <c r="AB36" s="18">
        <v>8.8345565999999997E-4</v>
      </c>
      <c r="AC36" s="18">
        <v>9.2717751000000008E-3</v>
      </c>
      <c r="AD36" s="18">
        <v>8.0775468000000003E-2</v>
      </c>
      <c r="AE36" s="18">
        <v>86.591376999999994</v>
      </c>
      <c r="AF36" s="18">
        <v>164.11350999999999</v>
      </c>
      <c r="AG36" s="18">
        <v>0.65678612000000003</v>
      </c>
      <c r="AH36" s="18">
        <v>123.54961</v>
      </c>
      <c r="AI36" s="18">
        <v>2.0849751000000001E-5</v>
      </c>
      <c r="AJ36" s="18">
        <v>7.4747106000000001E-3</v>
      </c>
      <c r="AK36" s="18">
        <v>8.5881658000000005</v>
      </c>
      <c r="AL36" s="18">
        <v>0.14750651000000001</v>
      </c>
    </row>
    <row r="37" spans="1:38" x14ac:dyDescent="0.3">
      <c r="A37" s="51" t="s">
        <v>234</v>
      </c>
      <c r="B37" s="51" t="s">
        <v>664</v>
      </c>
      <c r="C37" s="51" t="s">
        <v>708</v>
      </c>
      <c r="D37" s="51" t="s">
        <v>703</v>
      </c>
      <c r="E37" s="51" t="s">
        <v>667</v>
      </c>
      <c r="F37" s="51" t="s">
        <v>704</v>
      </c>
      <c r="G37" s="51" t="s">
        <v>704</v>
      </c>
      <c r="H37" s="17">
        <v>4.3705593000000001E-3</v>
      </c>
      <c r="I37" s="17">
        <v>43.227505000000001</v>
      </c>
      <c r="J37" s="17">
        <v>3.0309723000000002</v>
      </c>
      <c r="K37" s="17">
        <v>2.2215616000000001E-2</v>
      </c>
      <c r="L37" s="17">
        <v>7.7986037999999997E-3</v>
      </c>
      <c r="M37" s="17">
        <v>1.4547251999999999</v>
      </c>
      <c r="N37" s="48">
        <v>5.7798921000000003E-2</v>
      </c>
      <c r="O37" s="48">
        <v>1.5169040999999999E-3</v>
      </c>
      <c r="P37" s="48">
        <v>8.2289444000000003E-3</v>
      </c>
      <c r="Q37" s="48">
        <v>63.340592000000001</v>
      </c>
      <c r="R37" s="48">
        <v>44.254925</v>
      </c>
      <c r="S37" s="50">
        <v>0.50447926999999992</v>
      </c>
      <c r="T37" s="50">
        <v>3.0309723000000002</v>
      </c>
      <c r="U37" s="18">
        <v>7.2733301E-8</v>
      </c>
      <c r="V37" s="18">
        <v>0.29473240000000001</v>
      </c>
      <c r="W37" s="18">
        <v>1.3068181E-2</v>
      </c>
      <c r="X37" s="18">
        <v>1.9829499000000001E-7</v>
      </c>
      <c r="Y37" s="18">
        <v>5.7296807999999998E-8</v>
      </c>
      <c r="Z37" s="18">
        <v>1.2822582999999999E-9</v>
      </c>
      <c r="AA37" s="18">
        <v>2.2215616000000001E-2</v>
      </c>
      <c r="AB37" s="18">
        <v>1.5169040999999999E-3</v>
      </c>
      <c r="AC37" s="18">
        <v>8.2289444000000003E-3</v>
      </c>
      <c r="AD37" s="18">
        <v>5.7798921000000003E-2</v>
      </c>
      <c r="AE37" s="18">
        <v>475.66760999999997</v>
      </c>
      <c r="AF37" s="18">
        <v>121.55202</v>
      </c>
      <c r="AG37" s="18">
        <v>4.4648678000000004</v>
      </c>
      <c r="AH37" s="18">
        <v>39.985782999999998</v>
      </c>
      <c r="AI37" s="18">
        <v>2.4062020999999998E-5</v>
      </c>
      <c r="AJ37" s="18">
        <v>5.0657447000000003E-3</v>
      </c>
      <c r="AK37" s="18">
        <v>3.0178916999999998</v>
      </c>
      <c r="AL37" s="18">
        <v>8.0147957000000006E-3</v>
      </c>
    </row>
    <row r="38" spans="1:38" x14ac:dyDescent="0.3">
      <c r="A38" s="51" t="s">
        <v>236</v>
      </c>
      <c r="B38" s="51" t="s">
        <v>664</v>
      </c>
      <c r="C38" s="51" t="s">
        <v>709</v>
      </c>
      <c r="D38" s="51" t="s">
        <v>703</v>
      </c>
      <c r="E38" s="51" t="s">
        <v>667</v>
      </c>
      <c r="F38" s="51" t="s">
        <v>704</v>
      </c>
      <c r="G38" s="51" t="s">
        <v>704</v>
      </c>
      <c r="H38" s="17">
        <v>1.0848744E-2</v>
      </c>
      <c r="I38" s="17">
        <v>82.183961999999994</v>
      </c>
      <c r="J38" s="17">
        <v>8.4544414000000003</v>
      </c>
      <c r="K38" s="17">
        <v>7.0347971999999995E-2</v>
      </c>
      <c r="L38" s="17">
        <v>8.8290220000000006E-3</v>
      </c>
      <c r="M38" s="17">
        <v>4.0286638000000004</v>
      </c>
      <c r="N38" s="48">
        <v>0.18408522999999999</v>
      </c>
      <c r="O38" s="48">
        <v>2.0281549000000002E-3</v>
      </c>
      <c r="P38" s="48">
        <v>1.5413496E-2</v>
      </c>
      <c r="Q38" s="48">
        <v>111.57333</v>
      </c>
      <c r="R38" s="48">
        <v>85.333946999999995</v>
      </c>
      <c r="S38" s="50">
        <v>1.7058074999999999</v>
      </c>
      <c r="T38" s="50">
        <v>8.4544414000000003</v>
      </c>
      <c r="U38" s="18">
        <v>1.6676671000000001E-7</v>
      </c>
      <c r="V38" s="18">
        <v>0.22144679</v>
      </c>
      <c r="W38" s="18">
        <v>2.9912725000000001E-2</v>
      </c>
      <c r="X38" s="18">
        <v>8.5703567999999995E-7</v>
      </c>
      <c r="Y38" s="18">
        <v>2.2947651999999999E-7</v>
      </c>
      <c r="Z38" s="18">
        <v>3.3340957000000002E-9</v>
      </c>
      <c r="AA38" s="18">
        <v>7.0347971999999995E-2</v>
      </c>
      <c r="AB38" s="18">
        <v>2.0281549000000002E-3</v>
      </c>
      <c r="AC38" s="18">
        <v>1.5413496E-2</v>
      </c>
      <c r="AD38" s="18">
        <v>0.18408522999999999</v>
      </c>
      <c r="AE38" s="18">
        <v>2471.9022</v>
      </c>
      <c r="AF38" s="18">
        <v>335.79039999999998</v>
      </c>
      <c r="AG38" s="18">
        <v>5.4850677000000001</v>
      </c>
      <c r="AH38" s="18">
        <v>77.210166999999998</v>
      </c>
      <c r="AI38" s="18">
        <v>6.8835909000000001E-5</v>
      </c>
      <c r="AJ38" s="18">
        <v>6.5504604999999999E-3</v>
      </c>
      <c r="AK38" s="18">
        <v>8.4107763000000002</v>
      </c>
      <c r="AL38" s="18">
        <v>3.7114599999999998E-2</v>
      </c>
    </row>
    <row r="39" spans="1:38" x14ac:dyDescent="0.3">
      <c r="A39" s="51" t="s">
        <v>238</v>
      </c>
      <c r="B39" s="51" t="s">
        <v>664</v>
      </c>
      <c r="C39" s="51" t="s">
        <v>710</v>
      </c>
      <c r="D39" s="51" t="s">
        <v>703</v>
      </c>
      <c r="E39" s="51" t="s">
        <v>667</v>
      </c>
      <c r="F39" s="51" t="s">
        <v>704</v>
      </c>
      <c r="G39" s="51" t="s">
        <v>704</v>
      </c>
      <c r="H39" s="17">
        <v>7.3605166000000003E-3</v>
      </c>
      <c r="I39" s="17">
        <v>59.408583999999998</v>
      </c>
      <c r="J39" s="17">
        <v>6.5190868000000002</v>
      </c>
      <c r="K39" s="17">
        <v>5.1542312999999999E-2</v>
      </c>
      <c r="L39" s="17">
        <v>7.4104705000000003E-3</v>
      </c>
      <c r="M39" s="17">
        <v>4.1489409999999998</v>
      </c>
      <c r="N39" s="48">
        <v>0.12405226</v>
      </c>
      <c r="O39" s="48">
        <v>1.6482723E-3</v>
      </c>
      <c r="P39" s="48">
        <v>1.1498325E-2</v>
      </c>
      <c r="Q39" s="48">
        <v>87.592986999999994</v>
      </c>
      <c r="R39" s="48">
        <v>61.533327</v>
      </c>
      <c r="S39" s="50">
        <v>1.1208929999999999</v>
      </c>
      <c r="T39" s="50">
        <v>6.5190868000000002</v>
      </c>
      <c r="U39" s="18">
        <v>9.0909313999999998E-8</v>
      </c>
      <c r="V39" s="18">
        <v>0.14114784999999999</v>
      </c>
      <c r="W39" s="18">
        <v>2.3712233999999999E-2</v>
      </c>
      <c r="X39" s="18">
        <v>6.7066451E-7</v>
      </c>
      <c r="Y39" s="18">
        <v>1.4314686E-7</v>
      </c>
      <c r="Z39" s="18">
        <v>2.0118535000000001E-9</v>
      </c>
      <c r="AA39" s="18">
        <v>5.1542312999999999E-2</v>
      </c>
      <c r="AB39" s="18">
        <v>1.6482723E-3</v>
      </c>
      <c r="AC39" s="18">
        <v>1.1498325E-2</v>
      </c>
      <c r="AD39" s="18">
        <v>0.12405226</v>
      </c>
      <c r="AE39" s="18">
        <v>1497.6053200000001</v>
      </c>
      <c r="AF39" s="18">
        <v>311.58037999999999</v>
      </c>
      <c r="AG39" s="18">
        <v>2.6098783999999999</v>
      </c>
      <c r="AH39" s="18">
        <v>55.882530000000003</v>
      </c>
      <c r="AI39" s="18">
        <v>2.3583282999999998E-5</v>
      </c>
      <c r="AJ39" s="18">
        <v>5.3345244999999999E-3</v>
      </c>
      <c r="AK39" s="18">
        <v>6.4862067999999997</v>
      </c>
      <c r="AL39" s="18">
        <v>2.7545397999999999E-2</v>
      </c>
    </row>
    <row r="40" spans="1:38" x14ac:dyDescent="0.3">
      <c r="A40" s="51" t="s">
        <v>240</v>
      </c>
      <c r="B40" s="51" t="s">
        <v>664</v>
      </c>
      <c r="C40" s="51" t="s">
        <v>711</v>
      </c>
      <c r="D40" s="51" t="s">
        <v>703</v>
      </c>
      <c r="E40" s="51" t="s">
        <v>667</v>
      </c>
      <c r="F40" s="51" t="s">
        <v>704</v>
      </c>
      <c r="G40" s="51" t="s">
        <v>704</v>
      </c>
      <c r="H40" s="17">
        <v>8.5514862999999993E-3</v>
      </c>
      <c r="I40" s="17">
        <v>67.919696999999999</v>
      </c>
      <c r="J40" s="17">
        <v>6.7774394999999998</v>
      </c>
      <c r="K40" s="17">
        <v>5.5057439E-2</v>
      </c>
      <c r="L40" s="17">
        <v>8.2476921000000005E-3</v>
      </c>
      <c r="M40" s="17">
        <v>3.4924666000000002</v>
      </c>
      <c r="N40" s="48">
        <v>0.141294</v>
      </c>
      <c r="O40" s="48">
        <v>1.8207091E-3</v>
      </c>
      <c r="P40" s="48">
        <v>1.2854101999999999E-2</v>
      </c>
      <c r="Q40" s="48">
        <v>94.967039999999997</v>
      </c>
      <c r="R40" s="48">
        <v>70.346406999999999</v>
      </c>
      <c r="S40" s="50">
        <v>1.2952866000000001</v>
      </c>
      <c r="T40" s="50">
        <v>6.7774394999999998</v>
      </c>
      <c r="U40" s="18">
        <v>1.2711500999999999E-7</v>
      </c>
      <c r="V40" s="18">
        <v>0.21749489</v>
      </c>
      <c r="W40" s="18">
        <v>2.4656803000000001E-2</v>
      </c>
      <c r="X40" s="18">
        <v>6.6551994000000004E-7</v>
      </c>
      <c r="Y40" s="18">
        <v>1.7001457000000001E-7</v>
      </c>
      <c r="Z40" s="18">
        <v>2.5521308999999998E-9</v>
      </c>
      <c r="AA40" s="18">
        <v>5.5057439E-2</v>
      </c>
      <c r="AB40" s="18">
        <v>1.8207091E-3</v>
      </c>
      <c r="AC40" s="18">
        <v>1.2854101999999999E-2</v>
      </c>
      <c r="AD40" s="18">
        <v>0.141294</v>
      </c>
      <c r="AE40" s="18">
        <v>1789.1563099999998</v>
      </c>
      <c r="AF40" s="18">
        <v>282.60545000000002</v>
      </c>
      <c r="AG40" s="18">
        <v>4.5418263999999997</v>
      </c>
      <c r="AH40" s="18">
        <v>63.688893</v>
      </c>
      <c r="AI40" s="18">
        <v>4.7672497E-5</v>
      </c>
      <c r="AJ40" s="18">
        <v>5.9198389999999997E-3</v>
      </c>
      <c r="AK40" s="18">
        <v>6.7431992999999997</v>
      </c>
      <c r="AL40" s="18">
        <v>2.8320343000000001E-2</v>
      </c>
    </row>
    <row r="41" spans="1:38" x14ac:dyDescent="0.3">
      <c r="A41" s="51" t="s">
        <v>242</v>
      </c>
      <c r="B41" s="51" t="s">
        <v>664</v>
      </c>
      <c r="C41" s="51" t="s">
        <v>712</v>
      </c>
      <c r="D41" s="51" t="s">
        <v>703</v>
      </c>
      <c r="E41" s="51" t="s">
        <v>667</v>
      </c>
      <c r="F41" s="51" t="s">
        <v>704</v>
      </c>
      <c r="G41" s="51" t="s">
        <v>704</v>
      </c>
      <c r="H41" s="17">
        <v>2.9272738999999999E-2</v>
      </c>
      <c r="I41" s="17">
        <v>114.98697</v>
      </c>
      <c r="J41" s="17">
        <v>9.8518503000000006</v>
      </c>
      <c r="K41" s="17">
        <v>6.5684826000000002E-2</v>
      </c>
      <c r="L41" s="17">
        <v>3.7602640999999999E-2</v>
      </c>
      <c r="M41" s="17">
        <v>2.6041162</v>
      </c>
      <c r="N41" s="48">
        <v>0.14319821999999999</v>
      </c>
      <c r="O41" s="48">
        <v>1.0438352E-2</v>
      </c>
      <c r="P41" s="48">
        <v>2.7182700000000001E-2</v>
      </c>
      <c r="Q41" s="48">
        <v>153.4205</v>
      </c>
      <c r="R41" s="48">
        <v>119.64149</v>
      </c>
      <c r="S41" s="50">
        <v>2.1813174000000002</v>
      </c>
      <c r="T41" s="50">
        <v>9.8518503000000006</v>
      </c>
      <c r="U41" s="18">
        <v>9.3845392000000002E-7</v>
      </c>
      <c r="V41" s="18">
        <v>0.44668478</v>
      </c>
      <c r="W41" s="18">
        <v>3.3957907000000002E-2</v>
      </c>
      <c r="X41" s="18">
        <v>7.0537799000000005E-7</v>
      </c>
      <c r="Y41" s="18">
        <v>2.4539183000000002E-7</v>
      </c>
      <c r="Z41" s="18">
        <v>2.8458647000000002E-9</v>
      </c>
      <c r="AA41" s="18">
        <v>6.5684826000000002E-2</v>
      </c>
      <c r="AB41" s="18">
        <v>1.0438352E-2</v>
      </c>
      <c r="AC41" s="18">
        <v>2.7182700000000001E-2</v>
      </c>
      <c r="AD41" s="18">
        <v>0.14319821999999999</v>
      </c>
      <c r="AE41" s="18">
        <v>3350.5414999999998</v>
      </c>
      <c r="AF41" s="18">
        <v>603.64737000000002</v>
      </c>
      <c r="AG41" s="18">
        <v>2.9644940000000002</v>
      </c>
      <c r="AH41" s="18">
        <v>104.77578</v>
      </c>
      <c r="AI41" s="18">
        <v>3.4116894999999998E-5</v>
      </c>
      <c r="AJ41" s="18">
        <v>2.3648716E-2</v>
      </c>
      <c r="AK41" s="18">
        <v>9.7425040999999997</v>
      </c>
      <c r="AL41" s="18">
        <v>8.5697435000000002E-2</v>
      </c>
    </row>
    <row r="42" spans="1:38" x14ac:dyDescent="0.3">
      <c r="A42" s="51" t="s">
        <v>244</v>
      </c>
      <c r="B42" s="51" t="s">
        <v>664</v>
      </c>
      <c r="C42" s="51" t="s">
        <v>713</v>
      </c>
      <c r="D42" s="51" t="s">
        <v>703</v>
      </c>
      <c r="E42" s="51" t="s">
        <v>667</v>
      </c>
      <c r="F42" s="51" t="s">
        <v>704</v>
      </c>
      <c r="G42" s="51" t="s">
        <v>704</v>
      </c>
      <c r="H42" s="17">
        <v>1.2500814000000001E-2</v>
      </c>
      <c r="I42" s="17">
        <v>99.283181999999996</v>
      </c>
      <c r="J42" s="17">
        <v>10.793633</v>
      </c>
      <c r="K42" s="17">
        <v>8.9652264999999995E-2</v>
      </c>
      <c r="L42" s="17">
        <v>1.0289670000000001E-2</v>
      </c>
      <c r="M42" s="17">
        <v>4.0421395999999996</v>
      </c>
      <c r="N42" s="48">
        <v>0.21657240999999999</v>
      </c>
      <c r="O42" s="48">
        <v>2.4544605000000001E-3</v>
      </c>
      <c r="P42" s="48">
        <v>1.8215572999999999E-2</v>
      </c>
      <c r="Q42" s="48">
        <v>127.63571</v>
      </c>
      <c r="R42" s="48">
        <v>102.68653</v>
      </c>
      <c r="S42" s="50">
        <v>2.0406182999999998</v>
      </c>
      <c r="T42" s="50">
        <v>10.793633</v>
      </c>
      <c r="U42" s="18">
        <v>1.6776439E-7</v>
      </c>
      <c r="V42" s="18">
        <v>0.23059706999999999</v>
      </c>
      <c r="W42" s="18">
        <v>3.6218791E-2</v>
      </c>
      <c r="X42" s="18">
        <v>1.181144E-6</v>
      </c>
      <c r="Y42" s="18">
        <v>2.7543589E-7</v>
      </c>
      <c r="Z42" s="18">
        <v>3.7127188E-9</v>
      </c>
      <c r="AA42" s="18">
        <v>8.9652264999999995E-2</v>
      </c>
      <c r="AB42" s="18">
        <v>2.4544605000000001E-3</v>
      </c>
      <c r="AC42" s="18">
        <v>1.8215572999999999E-2</v>
      </c>
      <c r="AD42" s="18">
        <v>0.21657240999999999</v>
      </c>
      <c r="AE42" s="18">
        <v>2953.1419000000001</v>
      </c>
      <c r="AF42" s="18">
        <v>359.23138999999998</v>
      </c>
      <c r="AG42" s="18">
        <v>5.1819037000000003</v>
      </c>
      <c r="AH42" s="18">
        <v>93.476982000000007</v>
      </c>
      <c r="AI42" s="18">
        <v>5.4093082000000003E-5</v>
      </c>
      <c r="AJ42" s="18">
        <v>6.6127503999999998E-3</v>
      </c>
      <c r="AK42" s="18">
        <v>10.745566</v>
      </c>
      <c r="AL42" s="18">
        <v>4.1454583000000003E-2</v>
      </c>
    </row>
    <row r="43" spans="1:38" x14ac:dyDescent="0.3">
      <c r="A43" s="51" t="s">
        <v>246</v>
      </c>
      <c r="B43" s="51" t="s">
        <v>664</v>
      </c>
      <c r="C43" s="51" t="s">
        <v>714</v>
      </c>
      <c r="D43" s="51" t="s">
        <v>703</v>
      </c>
      <c r="E43" s="51" t="s">
        <v>667</v>
      </c>
      <c r="F43" s="51" t="s">
        <v>704</v>
      </c>
      <c r="G43" s="51" t="s">
        <v>704</v>
      </c>
      <c r="H43" s="17">
        <v>2.8418822E-2</v>
      </c>
      <c r="I43" s="17">
        <v>164.30008000000001</v>
      </c>
      <c r="J43" s="17">
        <v>16.934559</v>
      </c>
      <c r="K43" s="17">
        <v>0.13260327999999999</v>
      </c>
      <c r="L43" s="17">
        <v>1.5032014E-2</v>
      </c>
      <c r="M43" s="17">
        <v>1.1801980999999999</v>
      </c>
      <c r="N43" s="48">
        <v>0.26960371999999999</v>
      </c>
      <c r="O43" s="48">
        <v>3.3863533E-3</v>
      </c>
      <c r="P43" s="48">
        <v>2.3453043E-2</v>
      </c>
      <c r="Q43" s="48">
        <v>184.05698000000001</v>
      </c>
      <c r="R43" s="48">
        <v>169.36765</v>
      </c>
      <c r="S43" s="50">
        <v>2.4906991999999999</v>
      </c>
      <c r="T43" s="50">
        <v>16.934559</v>
      </c>
      <c r="U43" s="18">
        <v>3.3955753999999997E-7</v>
      </c>
      <c r="V43" s="18">
        <v>0.36626092999999998</v>
      </c>
      <c r="W43" s="18">
        <v>5.0975287000000001E-2</v>
      </c>
      <c r="X43" s="18">
        <v>1.8341026000000001E-6</v>
      </c>
      <c r="Y43" s="18">
        <v>3.3135741999999998E-7</v>
      </c>
      <c r="Z43" s="18">
        <v>5.0730014999999998E-9</v>
      </c>
      <c r="AA43" s="18">
        <v>0.13260327999999999</v>
      </c>
      <c r="AB43" s="18">
        <v>3.3863533E-3</v>
      </c>
      <c r="AC43" s="18">
        <v>2.3453043E-2</v>
      </c>
      <c r="AD43" s="18">
        <v>0.26960371999999999</v>
      </c>
      <c r="AE43" s="18">
        <v>3048.4942000000001</v>
      </c>
      <c r="AF43" s="18">
        <v>204.16847000000001</v>
      </c>
      <c r="AG43" s="18">
        <v>2.510138</v>
      </c>
      <c r="AH43" s="18">
        <v>154.16990000000001</v>
      </c>
      <c r="AI43" s="18">
        <v>4.8615987999999997E-5</v>
      </c>
      <c r="AJ43" s="18">
        <v>7.7604739000000002E-3</v>
      </c>
      <c r="AK43" s="18">
        <v>16.870433999999999</v>
      </c>
      <c r="AL43" s="18">
        <v>5.6364506000000002E-2</v>
      </c>
    </row>
    <row r="44" spans="1:38" x14ac:dyDescent="0.3">
      <c r="A44" s="16" t="s">
        <v>537</v>
      </c>
      <c r="B44" s="16" t="s">
        <v>715</v>
      </c>
      <c r="C44" s="16" t="s">
        <v>716</v>
      </c>
      <c r="D44" s="16" t="s">
        <v>666</v>
      </c>
      <c r="E44" s="16" t="s">
        <v>667</v>
      </c>
      <c r="F44" s="16" t="s">
        <v>540</v>
      </c>
      <c r="G44" s="16" t="s">
        <v>540</v>
      </c>
      <c r="H44" s="17">
        <v>1.278E-5</v>
      </c>
      <c r="I44" s="17">
        <v>28.997212999999999</v>
      </c>
      <c r="J44" s="17">
        <v>1.8482437</v>
      </c>
      <c r="K44" s="17">
        <v>8.2381312000000002E-3</v>
      </c>
      <c r="L44" s="17">
        <v>1.2264213E-3</v>
      </c>
      <c r="M44" s="17">
        <v>7.8244179999999997E-3</v>
      </c>
      <c r="N44" s="48">
        <v>2.7046029999999999E-2</v>
      </c>
      <c r="O44" s="48">
        <v>8.7837083E-5</v>
      </c>
      <c r="P44" s="48">
        <v>2.4868885000000002E-3</v>
      </c>
      <c r="Q44" s="48">
        <v>31.283023</v>
      </c>
      <c r="R44" s="48">
        <v>31.153355999999999</v>
      </c>
      <c r="S44" s="50">
        <v>0.13158321000000001</v>
      </c>
      <c r="T44" s="50">
        <v>1.8482437</v>
      </c>
      <c r="U44" s="18">
        <v>2.7561727000000003E-7</v>
      </c>
      <c r="V44" s="18">
        <v>7.0248695E-2</v>
      </c>
      <c r="W44" s="18">
        <v>7.2703851999999999E-3</v>
      </c>
      <c r="X44" s="18">
        <v>6.4097189000000005E-8</v>
      </c>
      <c r="Y44" s="18">
        <v>3.9051793000000001E-9</v>
      </c>
      <c r="Z44" s="18">
        <v>3.0112111000000002E-10</v>
      </c>
      <c r="AA44" s="18">
        <v>8.2381312000000002E-3</v>
      </c>
      <c r="AB44" s="18">
        <v>8.7837083E-5</v>
      </c>
      <c r="AC44" s="18">
        <v>2.4868885000000002E-3</v>
      </c>
      <c r="AD44" s="18">
        <v>2.7046029999999999E-2</v>
      </c>
      <c r="AE44" s="18">
        <v>2.7261492000000001</v>
      </c>
      <c r="AF44" s="18">
        <v>2.8257859999999999</v>
      </c>
      <c r="AG44" s="18">
        <v>0.49202219000000003</v>
      </c>
      <c r="AH44" s="18">
        <v>26.562159999999999</v>
      </c>
      <c r="AI44" s="18">
        <v>6.6691634E-7</v>
      </c>
      <c r="AJ44" s="18">
        <v>3.0254526E-2</v>
      </c>
      <c r="AK44" s="18">
        <v>1.7614586999999999</v>
      </c>
      <c r="AL44" s="18">
        <v>5.6530469E-2</v>
      </c>
    </row>
    <row r="45" spans="1:38" x14ac:dyDescent="0.3">
      <c r="A45" s="16" t="s">
        <v>544</v>
      </c>
      <c r="B45" s="16" t="s">
        <v>715</v>
      </c>
      <c r="C45" s="16" t="s">
        <v>717</v>
      </c>
      <c r="D45" s="16" t="s">
        <v>666</v>
      </c>
      <c r="E45" s="16" t="s">
        <v>667</v>
      </c>
      <c r="F45" s="16" t="s">
        <v>718</v>
      </c>
      <c r="G45" s="16" t="s">
        <v>718</v>
      </c>
      <c r="H45" s="17">
        <v>9.6800000000000005E-6</v>
      </c>
      <c r="I45" s="17">
        <v>30.701696999999999</v>
      </c>
      <c r="J45" s="17">
        <v>2.0728802000000002</v>
      </c>
      <c r="K45" s="17">
        <v>1.3103029E-2</v>
      </c>
      <c r="L45" s="17">
        <v>2.9443316999999999E-3</v>
      </c>
      <c r="M45" s="17">
        <v>7.7022469999999997E-3</v>
      </c>
      <c r="N45" s="48">
        <v>5.1181793000000003E-2</v>
      </c>
      <c r="O45" s="48">
        <v>1.0624793E-4</v>
      </c>
      <c r="P45" s="48">
        <v>5.0138856999999998E-3</v>
      </c>
      <c r="Q45" s="48">
        <v>32.163981999999997</v>
      </c>
      <c r="R45" s="48">
        <v>32.114159000000001</v>
      </c>
      <c r="S45" s="50">
        <v>0.18172495</v>
      </c>
      <c r="T45" s="50">
        <v>2.0728802000000002</v>
      </c>
      <c r="U45" s="18">
        <v>3.3761725999999999E-7</v>
      </c>
      <c r="V45" s="18">
        <v>0.10226608</v>
      </c>
      <c r="W45" s="18">
        <v>1.3269128999999999E-2</v>
      </c>
      <c r="X45" s="18">
        <v>1.6887711000000001E-7</v>
      </c>
      <c r="Y45" s="18">
        <v>5.8474830000000003E-9</v>
      </c>
      <c r="Z45" s="18">
        <v>3.2082945999999999E-10</v>
      </c>
      <c r="AA45" s="18">
        <v>1.3103029E-2</v>
      </c>
      <c r="AB45" s="18">
        <v>1.0624793E-4</v>
      </c>
      <c r="AC45" s="18">
        <v>5.0138856999999998E-3</v>
      </c>
      <c r="AD45" s="18">
        <v>5.1181793000000003E-2</v>
      </c>
      <c r="AE45" s="18">
        <v>7.9541085999999996</v>
      </c>
      <c r="AF45" s="18">
        <v>4.8089338000000001</v>
      </c>
      <c r="AG45" s="18">
        <v>0.46214733000000002</v>
      </c>
      <c r="AH45" s="18">
        <v>28.938858</v>
      </c>
      <c r="AI45" s="18">
        <v>1.4345727000000001E-6</v>
      </c>
      <c r="AJ45" s="18">
        <v>1.5338403E-2</v>
      </c>
      <c r="AK45" s="18">
        <v>2.0575220999999999</v>
      </c>
      <c r="AL45" s="18">
        <v>1.9700000000000001E-5</v>
      </c>
    </row>
    <row r="46" spans="1:38" x14ac:dyDescent="0.3">
      <c r="A46" s="16" t="s">
        <v>541</v>
      </c>
      <c r="B46" s="16" t="s">
        <v>715</v>
      </c>
      <c r="C46" s="16" t="s">
        <v>719</v>
      </c>
      <c r="D46" s="16" t="s">
        <v>666</v>
      </c>
      <c r="E46" s="16" t="s">
        <v>667</v>
      </c>
      <c r="F46" s="16" t="s">
        <v>720</v>
      </c>
      <c r="G46" s="16" t="s">
        <v>720</v>
      </c>
      <c r="H46" s="17">
        <v>6.9299999999999997E-6</v>
      </c>
      <c r="I46" s="17">
        <v>16.741226999999999</v>
      </c>
      <c r="J46" s="17">
        <v>1.1507328999999999</v>
      </c>
      <c r="K46" s="17">
        <v>5.8694734999999998E-3</v>
      </c>
      <c r="L46" s="17">
        <v>1.7874996000000001E-3</v>
      </c>
      <c r="M46" s="17">
        <v>5.1960360000000002E-3</v>
      </c>
      <c r="N46" s="48">
        <v>2.1517287999999999E-2</v>
      </c>
      <c r="O46" s="48">
        <v>6.0431238000000002E-5</v>
      </c>
      <c r="P46" s="48">
        <v>2.3015719E-3</v>
      </c>
      <c r="Q46" s="48">
        <v>17.431792000000002</v>
      </c>
      <c r="R46" s="48">
        <v>17.387108000000001</v>
      </c>
      <c r="S46" s="50">
        <v>9.1772195000000001E-2</v>
      </c>
      <c r="T46" s="50">
        <v>1.1507328999999999</v>
      </c>
      <c r="U46" s="18">
        <v>1.8638249000000001E-7</v>
      </c>
      <c r="V46" s="18">
        <v>8.1176798999999994E-2</v>
      </c>
      <c r="W46" s="18">
        <v>5.7397545000000003E-3</v>
      </c>
      <c r="X46" s="18">
        <v>7.1690833000000006E-8</v>
      </c>
      <c r="Y46" s="18">
        <v>3.5041827999999998E-9</v>
      </c>
      <c r="Z46" s="18">
        <v>2.0216780000000001E-10</v>
      </c>
      <c r="AA46" s="18">
        <v>5.8694734999999998E-3</v>
      </c>
      <c r="AB46" s="18">
        <v>6.0431238000000002E-5</v>
      </c>
      <c r="AC46" s="18">
        <v>2.3015719E-3</v>
      </c>
      <c r="AD46" s="18">
        <v>2.1517287999999999E-2</v>
      </c>
      <c r="AE46" s="18">
        <v>4.3301502999999997</v>
      </c>
      <c r="AF46" s="18">
        <v>2.5896556999999998</v>
      </c>
      <c r="AG46" s="18">
        <v>0.28537054000000001</v>
      </c>
      <c r="AH46" s="18">
        <v>15.790322</v>
      </c>
      <c r="AI46" s="18">
        <v>5.0202154000000002E-7</v>
      </c>
      <c r="AJ46" s="18">
        <v>2.2168917E-2</v>
      </c>
      <c r="AK46" s="18">
        <v>1.1145356</v>
      </c>
      <c r="AL46" s="18">
        <v>1.4028463E-2</v>
      </c>
    </row>
    <row r="47" spans="1:38" x14ac:dyDescent="0.3">
      <c r="A47" s="16" t="s">
        <v>547</v>
      </c>
      <c r="B47" s="16" t="s">
        <v>715</v>
      </c>
      <c r="C47" s="16" t="s">
        <v>721</v>
      </c>
      <c r="D47" s="16" t="s">
        <v>666</v>
      </c>
      <c r="E47" s="16" t="s">
        <v>667</v>
      </c>
      <c r="F47" s="16" t="s">
        <v>718</v>
      </c>
      <c r="G47" s="16" t="s">
        <v>718</v>
      </c>
      <c r="H47" s="17">
        <v>8.1200000000000002E-6</v>
      </c>
      <c r="I47" s="17">
        <v>25.758292999999998</v>
      </c>
      <c r="J47" s="17">
        <v>1.7381690000000001</v>
      </c>
      <c r="K47" s="17">
        <v>1.1042477E-2</v>
      </c>
      <c r="L47" s="17">
        <v>2.4742114000000002E-3</v>
      </c>
      <c r="M47" s="17">
        <v>6.599438E-3</v>
      </c>
      <c r="N47" s="48">
        <v>4.3006976000000002E-2</v>
      </c>
      <c r="O47" s="48">
        <v>9.0952174999999998E-5</v>
      </c>
      <c r="P47" s="48">
        <v>4.2113139000000003E-3</v>
      </c>
      <c r="Q47" s="48">
        <v>26.982775</v>
      </c>
      <c r="R47" s="48">
        <v>26.940491999999999</v>
      </c>
      <c r="S47" s="50">
        <v>0.15257202</v>
      </c>
      <c r="T47" s="50">
        <v>1.7381690000000001</v>
      </c>
      <c r="U47" s="18">
        <v>2.8196064000000001E-7</v>
      </c>
      <c r="V47" s="18">
        <v>8.7239759E-2</v>
      </c>
      <c r="W47" s="18">
        <v>1.1153091E-2</v>
      </c>
      <c r="X47" s="18">
        <v>1.4137970000000001E-7</v>
      </c>
      <c r="Y47" s="18">
        <v>4.9470209999999996E-9</v>
      </c>
      <c r="Z47" s="18">
        <v>2.7075718E-10</v>
      </c>
      <c r="AA47" s="18">
        <v>1.1042477E-2</v>
      </c>
      <c r="AB47" s="18">
        <v>9.0952174999999998E-5</v>
      </c>
      <c r="AC47" s="18">
        <v>4.2113139000000003E-3</v>
      </c>
      <c r="AD47" s="18">
        <v>4.3006976000000002E-2</v>
      </c>
      <c r="AE47" s="18">
        <v>6.6704258000000003</v>
      </c>
      <c r="AF47" s="18">
        <v>4.0435607999999998</v>
      </c>
      <c r="AG47" s="18">
        <v>0.39056552</v>
      </c>
      <c r="AH47" s="18">
        <v>24.279612</v>
      </c>
      <c r="AI47" s="18">
        <v>1.2066888000000001E-6</v>
      </c>
      <c r="AJ47" s="18">
        <v>1.2809907000000001E-2</v>
      </c>
      <c r="AK47" s="18">
        <v>1.7253425</v>
      </c>
      <c r="AL47" s="18">
        <v>1.66E-5</v>
      </c>
    </row>
    <row r="48" spans="1:38" x14ac:dyDescent="0.3">
      <c r="A48" s="16" t="s">
        <v>549</v>
      </c>
      <c r="B48" s="16" t="s">
        <v>715</v>
      </c>
      <c r="C48" s="16" t="s">
        <v>722</v>
      </c>
      <c r="D48" s="16" t="s">
        <v>666</v>
      </c>
      <c r="E48" s="16" t="s">
        <v>667</v>
      </c>
      <c r="F48" s="16" t="s">
        <v>720</v>
      </c>
      <c r="G48" s="16" t="s">
        <v>720</v>
      </c>
      <c r="H48" s="17">
        <v>5.93E-6</v>
      </c>
      <c r="I48" s="17">
        <v>14.909812000000001</v>
      </c>
      <c r="J48" s="17">
        <v>1.0158853000000001</v>
      </c>
      <c r="K48" s="17">
        <v>7.6229664999999999E-3</v>
      </c>
      <c r="L48" s="17">
        <v>1.676224E-3</v>
      </c>
      <c r="M48" s="17">
        <v>5.0835949999999998E-3</v>
      </c>
      <c r="N48" s="48">
        <v>2.3477222999999998E-2</v>
      </c>
      <c r="O48" s="48">
        <v>6.9090526999999999E-5</v>
      </c>
      <c r="P48" s="48">
        <v>2.3981533000000002E-3</v>
      </c>
      <c r="Q48" s="48">
        <v>15.477178</v>
      </c>
      <c r="R48" s="48">
        <v>15.436344999999999</v>
      </c>
      <c r="S48" s="50">
        <v>8.6690833999999994E-2</v>
      </c>
      <c r="T48" s="50">
        <v>1.0158853000000001</v>
      </c>
      <c r="U48" s="18">
        <v>1.6206957E-7</v>
      </c>
      <c r="V48" s="18">
        <v>8.0100771000000001E-2</v>
      </c>
      <c r="W48" s="18">
        <v>6.2588662000000002E-3</v>
      </c>
      <c r="X48" s="18">
        <v>5.9288845000000003E-8</v>
      </c>
      <c r="Y48" s="18">
        <v>3.3293521000000001E-9</v>
      </c>
      <c r="Z48" s="18">
        <v>1.8706415E-10</v>
      </c>
      <c r="AA48" s="18">
        <v>7.6229664999999999E-3</v>
      </c>
      <c r="AB48" s="18">
        <v>6.9090526999999999E-5</v>
      </c>
      <c r="AC48" s="18">
        <v>2.3981533000000002E-3</v>
      </c>
      <c r="AD48" s="18">
        <v>2.3477222999999998E-2</v>
      </c>
      <c r="AE48" s="18">
        <v>3.7981736000000001</v>
      </c>
      <c r="AF48" s="18">
        <v>2.3445616999999999</v>
      </c>
      <c r="AG48" s="18">
        <v>0.26898424999999998</v>
      </c>
      <c r="AH48" s="18">
        <v>14.063566</v>
      </c>
      <c r="AI48" s="18">
        <v>4.1269407000000002E-7</v>
      </c>
      <c r="AJ48" s="18">
        <v>1.7301006000000001E-2</v>
      </c>
      <c r="AK48" s="18">
        <v>0.98765124999999998</v>
      </c>
      <c r="AL48" s="18">
        <v>1.0933013E-2</v>
      </c>
    </row>
    <row r="49" spans="1:38" x14ac:dyDescent="0.3">
      <c r="A49" s="16" t="s">
        <v>559</v>
      </c>
      <c r="B49" s="16" t="s">
        <v>715</v>
      </c>
      <c r="C49" s="16" t="s">
        <v>723</v>
      </c>
      <c r="D49" s="16" t="s">
        <v>666</v>
      </c>
      <c r="E49" s="16" t="s">
        <v>667</v>
      </c>
      <c r="F49" s="16" t="s">
        <v>169</v>
      </c>
      <c r="G49" s="16" t="s">
        <v>169</v>
      </c>
      <c r="H49" s="17">
        <v>4.4025202000000001E-3</v>
      </c>
      <c r="I49" s="17">
        <v>0.54896635999999999</v>
      </c>
      <c r="J49" s="17">
        <v>6.2389244000000003E-2</v>
      </c>
      <c r="K49" s="17">
        <v>2.1784590000000002E-3</v>
      </c>
      <c r="L49" s="17">
        <v>4.6944625999999998E-4</v>
      </c>
      <c r="M49" s="17">
        <v>9.7668091999999998E-2</v>
      </c>
      <c r="N49" s="48">
        <v>9.6919161999999993E-3</v>
      </c>
      <c r="O49" s="48">
        <v>1.2275912999999999E-5</v>
      </c>
      <c r="P49" s="48">
        <v>4.9305550000000001E-4</v>
      </c>
      <c r="Q49" s="48">
        <v>1.6146239</v>
      </c>
      <c r="R49" s="48">
        <v>0.64913936000000005</v>
      </c>
      <c r="S49" s="50">
        <v>1.2518019E-2</v>
      </c>
      <c r="T49" s="50">
        <v>6.2389244000000003E-2</v>
      </c>
      <c r="U49" s="18">
        <v>1.1877228E-9</v>
      </c>
      <c r="V49" s="18">
        <v>8.6118186999999992E-3</v>
      </c>
      <c r="W49" s="18">
        <v>2.4811221000000001E-4</v>
      </c>
      <c r="X49" s="18">
        <v>1.5249701999999999E-8</v>
      </c>
      <c r="Y49" s="18">
        <v>1.0596897E-9</v>
      </c>
      <c r="Z49" s="18">
        <v>8.0658861000000004E-11</v>
      </c>
      <c r="AA49" s="18">
        <v>2.1784590000000002E-3</v>
      </c>
      <c r="AB49" s="18">
        <v>1.2275912999999999E-5</v>
      </c>
      <c r="AC49" s="18">
        <v>4.9305550000000001E-4</v>
      </c>
      <c r="AD49" s="18">
        <v>9.6919161999999993E-3</v>
      </c>
      <c r="AE49" s="18">
        <v>2.4616731999999999</v>
      </c>
      <c r="AF49" s="18">
        <v>5.1673330999999996</v>
      </c>
      <c r="AG49" s="18">
        <v>2.5535502000000002E-2</v>
      </c>
      <c r="AH49" s="18">
        <v>0.51808874999999999</v>
      </c>
      <c r="AI49" s="18">
        <v>1.9081168999999999E-7</v>
      </c>
      <c r="AJ49" s="18">
        <v>1.6508949000000001E-3</v>
      </c>
      <c r="AK49" s="18">
        <v>4.3854369999999997E-2</v>
      </c>
      <c r="AL49" s="18">
        <v>1.6883979E-2</v>
      </c>
    </row>
    <row r="50" spans="1:38" x14ac:dyDescent="0.3">
      <c r="A50" s="16" t="s">
        <v>555</v>
      </c>
      <c r="B50" s="16" t="s">
        <v>715</v>
      </c>
      <c r="C50" s="16" t="s">
        <v>724</v>
      </c>
      <c r="D50" s="16" t="s">
        <v>666</v>
      </c>
      <c r="E50" s="16" t="s">
        <v>667</v>
      </c>
      <c r="F50" s="16" t="s">
        <v>169</v>
      </c>
      <c r="G50" s="16" t="s">
        <v>169</v>
      </c>
      <c r="H50" s="17">
        <v>5.1325966000000001E-2</v>
      </c>
      <c r="I50" s="17">
        <v>4.0143597</v>
      </c>
      <c r="J50" s="17">
        <v>2.0421955999999999</v>
      </c>
      <c r="K50" s="17">
        <v>2.8917468000000002E-2</v>
      </c>
      <c r="L50" s="17">
        <v>5.9376821999999998E-3</v>
      </c>
      <c r="M50" s="17">
        <v>3.1794861000000001</v>
      </c>
      <c r="N50" s="48">
        <v>0.12820603</v>
      </c>
      <c r="O50" s="48">
        <v>8.1271709999999997E-5</v>
      </c>
      <c r="P50" s="48">
        <v>6.0913419999999996E-3</v>
      </c>
      <c r="Q50" s="48">
        <v>38.169505999999998</v>
      </c>
      <c r="R50" s="48">
        <v>4.4215515999999999</v>
      </c>
      <c r="S50" s="50">
        <v>0.19119737000000001</v>
      </c>
      <c r="T50" s="50">
        <v>2.0421955999999999</v>
      </c>
      <c r="U50" s="18">
        <v>7.9015741000000001E-9</v>
      </c>
      <c r="V50" s="18">
        <v>5.8851174999999999E-2</v>
      </c>
      <c r="W50" s="18">
        <v>2.9667320000000001E-3</v>
      </c>
      <c r="X50" s="18">
        <v>1.9456666000000001E-7</v>
      </c>
      <c r="Y50" s="18">
        <v>2.9926110000000001E-8</v>
      </c>
      <c r="Z50" s="18">
        <v>8.1120856999999997E-10</v>
      </c>
      <c r="AA50" s="18">
        <v>2.8917468000000002E-2</v>
      </c>
      <c r="AB50" s="18">
        <v>8.1271709999999997E-5</v>
      </c>
      <c r="AC50" s="18">
        <v>6.0913419999999996E-3</v>
      </c>
      <c r="AD50" s="18">
        <v>0.12820603</v>
      </c>
      <c r="AE50" s="18">
        <v>10.2830166</v>
      </c>
      <c r="AF50" s="18">
        <v>135.80984000000001</v>
      </c>
      <c r="AG50" s="18">
        <v>0.16647292</v>
      </c>
      <c r="AH50" s="18">
        <v>3.8128093999999999</v>
      </c>
      <c r="AI50" s="18">
        <v>2.4833147999999999E-6</v>
      </c>
      <c r="AJ50" s="18">
        <v>1.5302669</v>
      </c>
      <c r="AK50" s="18">
        <v>0.51581993000000004</v>
      </c>
      <c r="AL50" s="18">
        <v>-3.8912368E-3</v>
      </c>
    </row>
    <row r="51" spans="1:38" x14ac:dyDescent="0.3">
      <c r="A51" s="16" t="s">
        <v>557</v>
      </c>
      <c r="B51" s="16" t="s">
        <v>715</v>
      </c>
      <c r="C51" s="16" t="s">
        <v>725</v>
      </c>
      <c r="D51" s="16" t="s">
        <v>666</v>
      </c>
      <c r="E51" s="16" t="s">
        <v>667</v>
      </c>
      <c r="F51" s="16" t="s">
        <v>169</v>
      </c>
      <c r="G51" s="16" t="s">
        <v>169</v>
      </c>
      <c r="H51" s="17">
        <v>2.3760241000000001E-2</v>
      </c>
      <c r="I51" s="17">
        <v>3.4260955000000002</v>
      </c>
      <c r="J51" s="17">
        <v>0.42649475999999997</v>
      </c>
      <c r="K51" s="17">
        <v>6.8928560000000002E-3</v>
      </c>
      <c r="L51" s="17">
        <v>1.7250758E-3</v>
      </c>
      <c r="M51" s="17">
        <v>0.46822809999999998</v>
      </c>
      <c r="N51" s="48">
        <v>2.9736782999999999E-2</v>
      </c>
      <c r="O51" s="48">
        <v>5.8396816E-5</v>
      </c>
      <c r="P51" s="48">
        <v>1.9779364000000002E-3</v>
      </c>
      <c r="Q51" s="48">
        <v>8.8707893999999996</v>
      </c>
      <c r="R51" s="48">
        <v>3.6782769000000002</v>
      </c>
      <c r="S51" s="50">
        <v>5.4483344999999996E-2</v>
      </c>
      <c r="T51" s="50">
        <v>0.42649475999999997</v>
      </c>
      <c r="U51" s="18">
        <v>5.7930422000000004E-9</v>
      </c>
      <c r="V51" s="18">
        <v>7.9385079999999997E-2</v>
      </c>
      <c r="W51" s="18">
        <v>9.6625026999999999E-4</v>
      </c>
      <c r="X51" s="18">
        <v>4.9646648000000001E-8</v>
      </c>
      <c r="Y51" s="18">
        <v>4.7843522999999998E-9</v>
      </c>
      <c r="Z51" s="18">
        <v>3.2348759E-10</v>
      </c>
      <c r="AA51" s="18">
        <v>6.8928560000000002E-3</v>
      </c>
      <c r="AB51" s="18">
        <v>5.8396816E-5</v>
      </c>
      <c r="AC51" s="18">
        <v>1.9779364000000002E-3</v>
      </c>
      <c r="AD51" s="18">
        <v>2.9736782999999999E-2</v>
      </c>
      <c r="AE51" s="18">
        <v>13.020099699999999</v>
      </c>
      <c r="AF51" s="18">
        <v>24.359469000000001</v>
      </c>
      <c r="AG51" s="18">
        <v>0.14608209</v>
      </c>
      <c r="AH51" s="18">
        <v>3.2828892999999999</v>
      </c>
      <c r="AI51" s="18">
        <v>1.6501798000000001E-6</v>
      </c>
      <c r="AJ51" s="18">
        <v>0.15794579</v>
      </c>
      <c r="AK51" s="18">
        <v>0.22642026000000001</v>
      </c>
      <c r="AL51" s="18">
        <v>4.212871E-2</v>
      </c>
    </row>
    <row r="52" spans="1:38" x14ac:dyDescent="0.3">
      <c r="A52" s="16" t="s">
        <v>553</v>
      </c>
      <c r="B52" s="16" t="s">
        <v>715</v>
      </c>
      <c r="C52" s="16" t="s">
        <v>726</v>
      </c>
      <c r="D52" s="16" t="s">
        <v>666</v>
      </c>
      <c r="E52" s="16" t="s">
        <v>667</v>
      </c>
      <c r="F52" s="16" t="s">
        <v>169</v>
      </c>
      <c r="G52" s="16" t="s">
        <v>169</v>
      </c>
      <c r="H52" s="17">
        <v>1.1688522999999999E-2</v>
      </c>
      <c r="I52" s="17">
        <v>7.2080327999999998</v>
      </c>
      <c r="J52" s="17">
        <v>0.44804281000000001</v>
      </c>
      <c r="K52" s="17">
        <v>6.00353E-3</v>
      </c>
      <c r="L52" s="17">
        <v>1.2946099E-3</v>
      </c>
      <c r="M52" s="17">
        <v>0.26086985000000001</v>
      </c>
      <c r="N52" s="48">
        <v>2.6472493E-2</v>
      </c>
      <c r="O52" s="48">
        <v>3.9315333000000003E-5</v>
      </c>
      <c r="P52" s="48">
        <v>1.3814482E-3</v>
      </c>
      <c r="Q52" s="48">
        <v>10.150741</v>
      </c>
      <c r="R52" s="48">
        <v>7.5774784000000004</v>
      </c>
      <c r="S52" s="50">
        <v>5.0478919000000004E-2</v>
      </c>
      <c r="T52" s="50">
        <v>0.44804281000000001</v>
      </c>
      <c r="U52" s="18">
        <v>1.5916232E-8</v>
      </c>
      <c r="V52" s="18">
        <v>8.6754893999999999E-2</v>
      </c>
      <c r="W52" s="18">
        <v>1.1423214000000001E-3</v>
      </c>
      <c r="X52" s="18">
        <v>4.2056073000000003E-8</v>
      </c>
      <c r="Y52" s="18">
        <v>3.2613812000000001E-9</v>
      </c>
      <c r="Z52" s="18">
        <v>2.6108333999999998E-10</v>
      </c>
      <c r="AA52" s="18">
        <v>6.00353E-3</v>
      </c>
      <c r="AB52" s="18">
        <v>3.9315333000000003E-5</v>
      </c>
      <c r="AC52" s="18">
        <v>1.3814482E-3</v>
      </c>
      <c r="AD52" s="18">
        <v>2.6472493E-2</v>
      </c>
      <c r="AE52" s="18">
        <v>6.7511244000000001</v>
      </c>
      <c r="AF52" s="18">
        <v>13.813280000000001</v>
      </c>
      <c r="AG52" s="18">
        <v>6.6112257999999993E-2</v>
      </c>
      <c r="AH52" s="18">
        <v>6.6883732</v>
      </c>
      <c r="AI52" s="18">
        <v>6.5418012000000001E-7</v>
      </c>
      <c r="AJ52" s="18">
        <v>4.4464400000000003E-3</v>
      </c>
      <c r="AK52" s="18">
        <v>0.39874887999999997</v>
      </c>
      <c r="AL52" s="18">
        <v>4.4847488999999997E-2</v>
      </c>
    </row>
    <row r="53" spans="1:38" x14ac:dyDescent="0.3">
      <c r="A53" s="16" t="s">
        <v>551</v>
      </c>
      <c r="B53" s="16" t="s">
        <v>715</v>
      </c>
      <c r="C53" s="16" t="s">
        <v>727</v>
      </c>
      <c r="D53" s="16" t="s">
        <v>666</v>
      </c>
      <c r="E53" s="16" t="s">
        <v>667</v>
      </c>
      <c r="F53" s="16" t="s">
        <v>169</v>
      </c>
      <c r="G53" s="16" t="s">
        <v>169</v>
      </c>
      <c r="H53" s="17">
        <v>2.0330278999999998E-6</v>
      </c>
      <c r="I53" s="17">
        <v>5.7508017000000002</v>
      </c>
      <c r="J53" s="17">
        <v>0.28243056</v>
      </c>
      <c r="K53" s="17">
        <v>2.2081052999999999E-4</v>
      </c>
      <c r="L53" s="17">
        <v>4.8464780999999999E-5</v>
      </c>
      <c r="M53" s="17">
        <v>1.6098950000000001E-3</v>
      </c>
      <c r="N53" s="48">
        <v>7.4530099999999997E-4</v>
      </c>
      <c r="O53" s="48">
        <v>6.7289211E-6</v>
      </c>
      <c r="P53" s="48">
        <v>7.2632337E-5</v>
      </c>
      <c r="Q53" s="48">
        <v>5.8647219000000002</v>
      </c>
      <c r="R53" s="48">
        <v>5.8543380000000003</v>
      </c>
      <c r="S53" s="50">
        <v>1.7249837000000001E-2</v>
      </c>
      <c r="T53" s="50">
        <v>0.28243056</v>
      </c>
      <c r="U53" s="18">
        <v>1.2763422E-8</v>
      </c>
      <c r="V53" s="18">
        <v>6.3894822000000004E-2</v>
      </c>
      <c r="W53" s="18">
        <v>4.8370756999999999E-4</v>
      </c>
      <c r="X53" s="18">
        <v>1.5757398999999999E-9</v>
      </c>
      <c r="Y53" s="18">
        <v>4.4843485000000002E-10</v>
      </c>
      <c r="Z53" s="18">
        <v>4.6974390000000001E-11</v>
      </c>
      <c r="AA53" s="18">
        <v>2.2081052999999999E-4</v>
      </c>
      <c r="AB53" s="18">
        <v>6.7289211E-6</v>
      </c>
      <c r="AC53" s="18">
        <v>7.2632337E-5</v>
      </c>
      <c r="AD53" s="18">
        <v>7.4530099999999997E-4</v>
      </c>
      <c r="AE53" s="18">
        <v>0.21661276299999999</v>
      </c>
      <c r="AF53" s="18">
        <v>9.6594682000000001E-2</v>
      </c>
      <c r="AG53" s="18">
        <v>-1.6717310999999999E-3</v>
      </c>
      <c r="AH53" s="18">
        <v>5.3131066999999996</v>
      </c>
      <c r="AI53" s="18">
        <v>1.4767050000000001E-7</v>
      </c>
      <c r="AJ53" s="18">
        <v>6.4139449999999995E-5</v>
      </c>
      <c r="AK53" s="18">
        <v>0.28233744999999999</v>
      </c>
      <c r="AL53" s="18">
        <v>2.8967495E-5</v>
      </c>
    </row>
    <row r="54" spans="1:38" x14ac:dyDescent="0.3">
      <c r="A54" s="16" t="s">
        <v>347</v>
      </c>
      <c r="B54" s="16" t="s">
        <v>728</v>
      </c>
      <c r="C54" s="16" t="s">
        <v>729</v>
      </c>
      <c r="D54" s="16" t="s">
        <v>666</v>
      </c>
      <c r="E54" s="16" t="s">
        <v>667</v>
      </c>
      <c r="F54" s="16" t="s">
        <v>169</v>
      </c>
      <c r="G54" s="16" t="s">
        <v>169</v>
      </c>
      <c r="H54" s="17">
        <v>4.4015043000000001E-7</v>
      </c>
      <c r="I54" s="17">
        <v>0.29641367000000002</v>
      </c>
      <c r="J54" s="17">
        <v>1.9332233000000001E-2</v>
      </c>
      <c r="K54" s="17">
        <v>9.0197110999999994E-5</v>
      </c>
      <c r="L54" s="17">
        <v>1.6961256999999999E-5</v>
      </c>
      <c r="M54" s="17">
        <v>1.3702905000000001E-3</v>
      </c>
      <c r="N54" s="48">
        <v>3.8340356999999999E-4</v>
      </c>
      <c r="O54" s="48">
        <v>1.3928679000000001E-6</v>
      </c>
      <c r="P54" s="48">
        <v>3.5785106E-5</v>
      </c>
      <c r="Q54" s="48">
        <v>0.30083399999999999</v>
      </c>
      <c r="R54" s="48">
        <v>0.29979040000000001</v>
      </c>
      <c r="S54" s="50">
        <v>1.7945163E-3</v>
      </c>
      <c r="T54" s="50">
        <v>1.9332233000000001E-2</v>
      </c>
      <c r="U54" s="18">
        <v>4.2396512000000001E-10</v>
      </c>
      <c r="V54" s="18">
        <v>3.8578677000000001E-4</v>
      </c>
      <c r="W54" s="18">
        <v>1.3392939000000001E-4</v>
      </c>
      <c r="X54" s="18">
        <v>1.9024649E-9</v>
      </c>
      <c r="Y54" s="18">
        <v>2.1625646000000001E-10</v>
      </c>
      <c r="Z54" s="18">
        <v>1.0397780000000001E-11</v>
      </c>
      <c r="AA54" s="18">
        <v>9.0197110999999994E-5</v>
      </c>
      <c r="AB54" s="18">
        <v>1.3928679000000001E-6</v>
      </c>
      <c r="AC54" s="18">
        <v>3.5785106E-5</v>
      </c>
      <c r="AD54" s="18">
        <v>3.8340356999999999E-4</v>
      </c>
      <c r="AE54" s="18">
        <v>0.13729128299999999</v>
      </c>
      <c r="AF54" s="18">
        <v>0.20954997</v>
      </c>
      <c r="AG54" s="18">
        <v>1.2147757E-3</v>
      </c>
      <c r="AH54" s="18">
        <v>0.27882975999999998</v>
      </c>
      <c r="AI54" s="18">
        <v>6.0172645000000002E-8</v>
      </c>
      <c r="AJ54" s="18">
        <v>5.7973349000000003E-6</v>
      </c>
      <c r="AK54" s="18">
        <v>1.9316993000000001E-2</v>
      </c>
      <c r="AL54" s="18">
        <v>9.4421200000000003E-6</v>
      </c>
    </row>
    <row r="55" spans="1:38" x14ac:dyDescent="0.3">
      <c r="A55" s="16" t="s">
        <v>349</v>
      </c>
      <c r="B55" s="16" t="s">
        <v>728</v>
      </c>
      <c r="C55" s="16" t="s">
        <v>730</v>
      </c>
      <c r="D55" s="16" t="s">
        <v>666</v>
      </c>
      <c r="E55" s="16" t="s">
        <v>667</v>
      </c>
      <c r="F55" s="16" t="s">
        <v>169</v>
      </c>
      <c r="G55" s="16" t="s">
        <v>169</v>
      </c>
      <c r="H55" s="17">
        <v>1.1194926000000001E-6</v>
      </c>
      <c r="I55" s="17">
        <v>1.7545059000000001</v>
      </c>
      <c r="J55" s="17">
        <v>0.11144369</v>
      </c>
      <c r="K55" s="17">
        <v>1.6563674000000001E-4</v>
      </c>
      <c r="L55" s="17">
        <v>3.6022605000000003E-5</v>
      </c>
      <c r="M55" s="17">
        <v>1.7954702E-3</v>
      </c>
      <c r="N55" s="48">
        <v>6.3229796000000005E-4</v>
      </c>
      <c r="O55" s="48">
        <v>4.6749635000000003E-6</v>
      </c>
      <c r="P55" s="48">
        <v>5.8966250000000001E-5</v>
      </c>
      <c r="Q55" s="48">
        <v>1.7720476000000001</v>
      </c>
      <c r="R55" s="48">
        <v>1.7686879</v>
      </c>
      <c r="S55" s="50">
        <v>6.7548598000000005E-3</v>
      </c>
      <c r="T55" s="50">
        <v>0.11144369</v>
      </c>
      <c r="U55" s="18">
        <v>4.4641269000000002E-9</v>
      </c>
      <c r="V55" s="18">
        <v>1.7619787E-3</v>
      </c>
      <c r="W55" s="18">
        <v>2.9407800999999999E-4</v>
      </c>
      <c r="X55" s="18">
        <v>2.3411528E-9</v>
      </c>
      <c r="Y55" s="18">
        <v>4.0550651999999999E-10</v>
      </c>
      <c r="Z55" s="18">
        <v>3.1758591000000003E-11</v>
      </c>
      <c r="AA55" s="18">
        <v>1.6563674000000001E-4</v>
      </c>
      <c r="AB55" s="18">
        <v>4.6749635000000003E-6</v>
      </c>
      <c r="AC55" s="18">
        <v>5.8966250000000001E-5</v>
      </c>
      <c r="AD55" s="18">
        <v>6.3229796000000005E-4</v>
      </c>
      <c r="AE55" s="18">
        <v>0.206358085</v>
      </c>
      <c r="AF55" s="18">
        <v>0.24125953999999999</v>
      </c>
      <c r="AG55" s="18">
        <v>3.2885233999999999E-3</v>
      </c>
      <c r="AH55" s="18">
        <v>1.5965742000000001</v>
      </c>
      <c r="AI55" s="18">
        <v>1.5023617E-7</v>
      </c>
      <c r="AJ55" s="18">
        <v>2.3848543000000001E-5</v>
      </c>
      <c r="AK55" s="18">
        <v>0.11139648000000001</v>
      </c>
      <c r="AL55" s="18">
        <v>2.3368471999999998E-5</v>
      </c>
    </row>
    <row r="56" spans="1:38" x14ac:dyDescent="0.3">
      <c r="A56" s="16" t="s">
        <v>351</v>
      </c>
      <c r="B56" s="16" t="s">
        <v>728</v>
      </c>
      <c r="C56" s="16" t="s">
        <v>731</v>
      </c>
      <c r="D56" s="16" t="s">
        <v>666</v>
      </c>
      <c r="E56" s="16" t="s">
        <v>667</v>
      </c>
      <c r="F56" s="16" t="s">
        <v>169</v>
      </c>
      <c r="G56" s="16" t="s">
        <v>169</v>
      </c>
      <c r="H56" s="17">
        <v>2.1557897999999999E-2</v>
      </c>
      <c r="I56" s="17">
        <v>3.2781514</v>
      </c>
      <c r="J56" s="17">
        <v>0.24920107999999999</v>
      </c>
      <c r="K56" s="17">
        <v>3.5795878999999998E-3</v>
      </c>
      <c r="L56" s="17">
        <v>1.2113416000000001E-3</v>
      </c>
      <c r="M56" s="17">
        <v>0.41727539000000002</v>
      </c>
      <c r="N56" s="48">
        <v>1.557888E-2</v>
      </c>
      <c r="O56" s="48">
        <v>6.0977441000000002E-5</v>
      </c>
      <c r="P56" s="48">
        <v>1.5266177000000001E-3</v>
      </c>
      <c r="Q56" s="48">
        <v>8.7869647000000004</v>
      </c>
      <c r="R56" s="48">
        <v>3.3947346</v>
      </c>
      <c r="S56" s="50">
        <v>3.7733264000000002E-2</v>
      </c>
      <c r="T56" s="50">
        <v>0.24920107999999999</v>
      </c>
      <c r="U56" s="18">
        <v>8.5141966000000008E-9</v>
      </c>
      <c r="V56" s="18">
        <v>5.3748296000000001E-2</v>
      </c>
      <c r="W56" s="18">
        <v>7.6549482999999996E-4</v>
      </c>
      <c r="X56" s="18">
        <v>2.4980722000000001E-8</v>
      </c>
      <c r="Y56" s="18">
        <v>4.7246494E-9</v>
      </c>
      <c r="Z56" s="18">
        <v>2.9642047000000002E-10</v>
      </c>
      <c r="AA56" s="18">
        <v>3.5795878999999998E-3</v>
      </c>
      <c r="AB56" s="18">
        <v>6.0977441000000002E-5</v>
      </c>
      <c r="AC56" s="18">
        <v>1.5266177000000001E-3</v>
      </c>
      <c r="AD56" s="18">
        <v>1.557888E-2</v>
      </c>
      <c r="AE56" s="18">
        <v>8.8123135399999999</v>
      </c>
      <c r="AF56" s="18">
        <v>21.106444</v>
      </c>
      <c r="AG56" s="18">
        <v>0.24225261000000001</v>
      </c>
      <c r="AH56" s="18">
        <v>3.0815627999999999</v>
      </c>
      <c r="AI56" s="18">
        <v>2.5551387000000001E-6</v>
      </c>
      <c r="AJ56" s="18">
        <v>1.5647758000000001E-4</v>
      </c>
      <c r="AK56" s="18">
        <v>0.22472661999999999</v>
      </c>
      <c r="AL56" s="18">
        <v>2.4317980999999999E-2</v>
      </c>
    </row>
    <row r="57" spans="1:38" x14ac:dyDescent="0.3">
      <c r="A57" s="16" t="s">
        <v>365</v>
      </c>
      <c r="B57" s="16" t="s">
        <v>728</v>
      </c>
      <c r="C57" s="16" t="s">
        <v>732</v>
      </c>
      <c r="D57" s="16" t="s">
        <v>666</v>
      </c>
      <c r="E57" s="16" t="s">
        <v>667</v>
      </c>
      <c r="F57" s="16" t="s">
        <v>169</v>
      </c>
      <c r="G57" s="16" t="s">
        <v>169</v>
      </c>
      <c r="H57" s="17">
        <v>0.10189458999999999</v>
      </c>
      <c r="I57" s="17">
        <v>15.494362000000001</v>
      </c>
      <c r="J57" s="17">
        <v>1.1778626000000001</v>
      </c>
      <c r="K57" s="17">
        <v>1.6919118E-2</v>
      </c>
      <c r="L57" s="17">
        <v>5.7254723000000002E-3</v>
      </c>
      <c r="M57" s="17">
        <v>1.972275</v>
      </c>
      <c r="N57" s="48">
        <v>7.3634431E-2</v>
      </c>
      <c r="O57" s="48">
        <v>2.8821321999999999E-4</v>
      </c>
      <c r="P57" s="48">
        <v>7.2156423999999997E-3</v>
      </c>
      <c r="Q57" s="48">
        <v>41.532069999999997</v>
      </c>
      <c r="R57" s="48">
        <v>16.045399</v>
      </c>
      <c r="S57" s="50">
        <v>0.17834833999999999</v>
      </c>
      <c r="T57" s="50">
        <v>1.1778626000000001</v>
      </c>
      <c r="U57" s="18">
        <v>4.0242817000000003E-8</v>
      </c>
      <c r="V57" s="18">
        <v>0.25404427000000002</v>
      </c>
      <c r="W57" s="18">
        <v>3.6181532999999999E-3</v>
      </c>
      <c r="X57" s="18">
        <v>1.1807274999999999E-7</v>
      </c>
      <c r="Y57" s="18">
        <v>2.2331314000000001E-8</v>
      </c>
      <c r="Z57" s="18">
        <v>1.4010476000000001E-9</v>
      </c>
      <c r="AA57" s="18">
        <v>1.6919118E-2</v>
      </c>
      <c r="AB57" s="18">
        <v>2.8821321999999999E-4</v>
      </c>
      <c r="AC57" s="18">
        <v>7.2156423999999997E-3</v>
      </c>
      <c r="AD57" s="18">
        <v>7.3634431E-2</v>
      </c>
      <c r="AE57" s="18">
        <v>41.651883500000004</v>
      </c>
      <c r="AF57" s="18">
        <v>99.760766000000004</v>
      </c>
      <c r="AG57" s="18">
        <v>1.1450202</v>
      </c>
      <c r="AH57" s="18">
        <v>14.565175999999999</v>
      </c>
      <c r="AI57" s="18">
        <v>1.2077003E-5</v>
      </c>
      <c r="AJ57" s="18">
        <v>7.3959986E-4</v>
      </c>
      <c r="AK57" s="18">
        <v>1.0621826999999999</v>
      </c>
      <c r="AL57" s="18">
        <v>0.11494027</v>
      </c>
    </row>
    <row r="58" spans="1:38" x14ac:dyDescent="0.3">
      <c r="A58" s="16" t="s">
        <v>355</v>
      </c>
      <c r="B58" s="16" t="s">
        <v>728</v>
      </c>
      <c r="C58" s="16" t="s">
        <v>733</v>
      </c>
      <c r="D58" s="16" t="s">
        <v>666</v>
      </c>
      <c r="E58" s="16" t="s">
        <v>667</v>
      </c>
      <c r="F58" s="16" t="s">
        <v>169</v>
      </c>
      <c r="G58" s="16" t="s">
        <v>169</v>
      </c>
      <c r="H58" s="17">
        <v>4.3081620000000001E-2</v>
      </c>
      <c r="I58" s="17">
        <v>12.304807</v>
      </c>
      <c r="J58" s="17">
        <v>0.90643808999999997</v>
      </c>
      <c r="K58" s="17">
        <v>7.4712229000000003E-3</v>
      </c>
      <c r="L58" s="17">
        <v>6.5474979999999997E-3</v>
      </c>
      <c r="M58" s="17">
        <v>0.83101274000000003</v>
      </c>
      <c r="N58" s="48">
        <v>3.2150724999999998E-2</v>
      </c>
      <c r="O58" s="48">
        <v>8.4948366999999998E-4</v>
      </c>
      <c r="P58" s="48">
        <v>3.0503386999999999E-3</v>
      </c>
      <c r="Q58" s="48">
        <v>23.270424999999999</v>
      </c>
      <c r="R58" s="48">
        <v>12.498495</v>
      </c>
      <c r="S58" s="50">
        <v>0.1033256</v>
      </c>
      <c r="T58" s="50">
        <v>0.90643808999999997</v>
      </c>
      <c r="U58" s="18">
        <v>3.5755517999999998E-8</v>
      </c>
      <c r="V58" s="18">
        <v>7.7826609000000005E-2</v>
      </c>
      <c r="W58" s="18">
        <v>2.3165887999999999E-3</v>
      </c>
      <c r="X58" s="18">
        <v>5.3536970000000002E-8</v>
      </c>
      <c r="Y58" s="18">
        <v>7.4455393999999997E-9</v>
      </c>
      <c r="Z58" s="18">
        <v>5.8652115000000001E-10</v>
      </c>
      <c r="AA58" s="18">
        <v>7.4712229000000003E-3</v>
      </c>
      <c r="AB58" s="18">
        <v>8.4948366999999998E-4</v>
      </c>
      <c r="AC58" s="18">
        <v>3.0503386999999999E-3</v>
      </c>
      <c r="AD58" s="18">
        <v>3.2150724999999998E-2</v>
      </c>
      <c r="AE58" s="18">
        <v>17.5410097</v>
      </c>
      <c r="AF58" s="18">
        <v>42.013080000000002</v>
      </c>
      <c r="AG58" s="18">
        <v>0.48820620999999997</v>
      </c>
      <c r="AH58" s="18">
        <v>11.315753000000001</v>
      </c>
      <c r="AI58" s="18">
        <v>1.6083131999999999E-6</v>
      </c>
      <c r="AJ58" s="18">
        <v>2.1798411E-4</v>
      </c>
      <c r="AK58" s="18">
        <v>0.85761275999999997</v>
      </c>
      <c r="AL58" s="18">
        <v>4.8607342999999997E-2</v>
      </c>
    </row>
    <row r="59" spans="1:38" x14ac:dyDescent="0.3">
      <c r="A59" s="16" t="s">
        <v>357</v>
      </c>
      <c r="B59" s="16" t="s">
        <v>728</v>
      </c>
      <c r="C59" s="16" t="s">
        <v>734</v>
      </c>
      <c r="D59" s="16" t="s">
        <v>735</v>
      </c>
      <c r="E59" s="16" t="s">
        <v>667</v>
      </c>
      <c r="F59" s="16" t="s">
        <v>332</v>
      </c>
      <c r="G59" s="16" t="s">
        <v>332</v>
      </c>
      <c r="H59" s="17">
        <v>4.3268734000000003E-2</v>
      </c>
      <c r="I59" s="17">
        <v>8.8791519000000001</v>
      </c>
      <c r="J59" s="17">
        <v>0.66058103000000001</v>
      </c>
      <c r="K59" s="17">
        <v>6.6552254999999996E-3</v>
      </c>
      <c r="L59" s="17">
        <v>1.9672312999999999E-3</v>
      </c>
      <c r="M59" s="17">
        <v>0.62336610000000003</v>
      </c>
      <c r="N59" s="48">
        <v>2.3142071E-2</v>
      </c>
      <c r="O59" s="48">
        <v>1.4836145999999999E-4</v>
      </c>
      <c r="P59" s="48">
        <v>3.2486847000000002E-3</v>
      </c>
      <c r="Q59" s="48">
        <v>12.248825</v>
      </c>
      <c r="R59" s="48">
        <v>9.1027418999999998</v>
      </c>
      <c r="S59" s="50">
        <v>9.4247631999999998E-2</v>
      </c>
      <c r="T59" s="50">
        <v>0.66058103000000001</v>
      </c>
      <c r="U59" s="18">
        <v>3.7954455999999997E-8</v>
      </c>
      <c r="V59" s="18">
        <v>2.6372198999999999E-2</v>
      </c>
      <c r="W59" s="18">
        <v>4.9125345000000003E-3</v>
      </c>
      <c r="X59" s="18">
        <v>4.9333368000000001E-8</v>
      </c>
      <c r="Y59" s="18">
        <v>1.1615634E-8</v>
      </c>
      <c r="Z59" s="18">
        <v>5.5169976000000003E-10</v>
      </c>
      <c r="AA59" s="18">
        <v>6.6552254999999996E-3</v>
      </c>
      <c r="AB59" s="18">
        <v>1.4836145999999999E-4</v>
      </c>
      <c r="AC59" s="18">
        <v>3.2486847000000002E-3</v>
      </c>
      <c r="AD59" s="18">
        <v>2.3142071E-2</v>
      </c>
      <c r="AE59" s="18">
        <v>55.525013999999999</v>
      </c>
      <c r="AF59" s="18">
        <v>41.622796999999998</v>
      </c>
      <c r="AG59" s="18">
        <v>0.55264055999999995</v>
      </c>
      <c r="AH59" s="18">
        <v>8.2571931999999997</v>
      </c>
      <c r="AI59" s="18">
        <v>2.2505400000000001E-6</v>
      </c>
      <c r="AJ59" s="18">
        <v>4.8961695000000001E-4</v>
      </c>
      <c r="AK59" s="18">
        <v>0.65850114000000004</v>
      </c>
      <c r="AL59" s="18">
        <v>1.5902733E-3</v>
      </c>
    </row>
    <row r="60" spans="1:38" x14ac:dyDescent="0.3">
      <c r="A60" s="16" t="s">
        <v>353</v>
      </c>
      <c r="B60" s="16" t="s">
        <v>728</v>
      </c>
      <c r="C60" s="16" t="s">
        <v>736</v>
      </c>
      <c r="D60" s="16" t="s">
        <v>666</v>
      </c>
      <c r="E60" s="16" t="s">
        <v>667</v>
      </c>
      <c r="F60" s="16" t="s">
        <v>169</v>
      </c>
      <c r="G60" s="16" t="s">
        <v>169</v>
      </c>
      <c r="H60" s="17">
        <v>5.6499157000000001E-2</v>
      </c>
      <c r="I60" s="17">
        <v>9.0105806000000008</v>
      </c>
      <c r="J60" s="17">
        <v>0.63967695999999996</v>
      </c>
      <c r="K60" s="17">
        <v>5.9033758E-3</v>
      </c>
      <c r="L60" s="17">
        <v>5.5248624999999999E-3</v>
      </c>
      <c r="M60" s="17">
        <v>0.90092735000000002</v>
      </c>
      <c r="N60" s="48">
        <v>2.5588606999999999E-2</v>
      </c>
      <c r="O60" s="48">
        <v>6.1124650999999999E-4</v>
      </c>
      <c r="P60" s="48">
        <v>3.7872640999999999E-3</v>
      </c>
      <c r="Q60" s="48">
        <v>20.744410999999999</v>
      </c>
      <c r="R60" s="48">
        <v>9.2478703000000007</v>
      </c>
      <c r="S60" s="50">
        <v>7.6517118000000009E-2</v>
      </c>
      <c r="T60" s="50">
        <v>0.63967695999999996</v>
      </c>
      <c r="U60" s="18">
        <v>2.0838475E-8</v>
      </c>
      <c r="V60" s="18">
        <v>0.13134255</v>
      </c>
      <c r="W60" s="18">
        <v>1.8472199999999999E-3</v>
      </c>
      <c r="X60" s="18">
        <v>3.8943128000000001E-8</v>
      </c>
      <c r="Y60" s="18">
        <v>8.9075538999999995E-9</v>
      </c>
      <c r="Z60" s="18">
        <v>4.8455773999999999E-10</v>
      </c>
      <c r="AA60" s="18">
        <v>5.9033758E-3</v>
      </c>
      <c r="AB60" s="18">
        <v>6.1124650999999999E-4</v>
      </c>
      <c r="AC60" s="18">
        <v>3.7872640999999999E-3</v>
      </c>
      <c r="AD60" s="18">
        <v>2.5588606999999999E-2</v>
      </c>
      <c r="AE60" s="18">
        <v>3.1187288</v>
      </c>
      <c r="AF60" s="18">
        <v>45.571925</v>
      </c>
      <c r="AG60" s="18">
        <v>0.13723753999999999</v>
      </c>
      <c r="AH60" s="18">
        <v>8.4205238999999992</v>
      </c>
      <c r="AI60" s="18">
        <v>1.3419335999999999E-6</v>
      </c>
      <c r="AJ60" s="18">
        <v>1.7954329000000001E-4</v>
      </c>
      <c r="AK60" s="18">
        <v>0.58660361000000005</v>
      </c>
      <c r="AL60" s="18">
        <v>5.2893804000000003E-2</v>
      </c>
    </row>
    <row r="61" spans="1:38" x14ac:dyDescent="0.3">
      <c r="A61" s="16" t="s">
        <v>340</v>
      </c>
      <c r="B61" s="16" t="s">
        <v>728</v>
      </c>
      <c r="C61" s="16" t="s">
        <v>737</v>
      </c>
      <c r="D61" s="16" t="s">
        <v>666</v>
      </c>
      <c r="E61" s="16" t="s">
        <v>667</v>
      </c>
      <c r="F61" s="16" t="s">
        <v>169</v>
      </c>
      <c r="G61" s="16" t="s">
        <v>169</v>
      </c>
      <c r="H61" s="17">
        <v>6.9567419000000005E-2</v>
      </c>
      <c r="I61" s="17">
        <v>10.578607</v>
      </c>
      <c r="J61" s="17">
        <v>0.80417284</v>
      </c>
      <c r="K61" s="17">
        <v>1.1551344E-2</v>
      </c>
      <c r="L61" s="17">
        <v>3.9090037999999997E-3</v>
      </c>
      <c r="M61" s="17">
        <v>1.3465492999999999</v>
      </c>
      <c r="N61" s="48">
        <v>5.0273104999999998E-2</v>
      </c>
      <c r="O61" s="48">
        <v>1.9677443E-4</v>
      </c>
      <c r="P61" s="48">
        <v>4.9264011999999996E-3</v>
      </c>
      <c r="Q61" s="48">
        <v>28.355568999999999</v>
      </c>
      <c r="R61" s="48">
        <v>10.954821000000001</v>
      </c>
      <c r="S61" s="50">
        <v>0.12176539</v>
      </c>
      <c r="T61" s="50">
        <v>0.80417284</v>
      </c>
      <c r="U61" s="18">
        <v>2.7475345E-8</v>
      </c>
      <c r="V61" s="18">
        <v>0.17344596000000001</v>
      </c>
      <c r="W61" s="18">
        <v>2.4702547000000001E-3</v>
      </c>
      <c r="X61" s="18">
        <v>8.0612885000000002E-8</v>
      </c>
      <c r="Y61" s="18">
        <v>1.5246462000000001E-8</v>
      </c>
      <c r="Z61" s="18">
        <v>9.5654999999999997E-10</v>
      </c>
      <c r="AA61" s="18">
        <v>1.1551344E-2</v>
      </c>
      <c r="AB61" s="18">
        <v>1.9677443E-4</v>
      </c>
      <c r="AC61" s="18">
        <v>4.9264011999999996E-3</v>
      </c>
      <c r="AD61" s="18">
        <v>5.0273104999999998E-2</v>
      </c>
      <c r="AE61" s="18">
        <v>28.4373696</v>
      </c>
      <c r="AF61" s="18">
        <v>68.110575999999995</v>
      </c>
      <c r="AG61" s="18">
        <v>0.78175008999999995</v>
      </c>
      <c r="AH61" s="18">
        <v>9.9442149999999998</v>
      </c>
      <c r="AI61" s="18">
        <v>8.2454422000000005E-6</v>
      </c>
      <c r="AJ61" s="18">
        <v>5.0495374000000001E-4</v>
      </c>
      <c r="AK61" s="18">
        <v>0.72519367000000001</v>
      </c>
      <c r="AL61" s="18">
        <v>7.8474217999999998E-2</v>
      </c>
    </row>
    <row r="62" spans="1:38" x14ac:dyDescent="0.3">
      <c r="A62" s="16" t="s">
        <v>342</v>
      </c>
      <c r="B62" s="16" t="s">
        <v>728</v>
      </c>
      <c r="C62" s="16" t="s">
        <v>738</v>
      </c>
      <c r="D62" s="16" t="s">
        <v>735</v>
      </c>
      <c r="E62" s="16" t="s">
        <v>667</v>
      </c>
      <c r="F62" s="16" t="s">
        <v>739</v>
      </c>
      <c r="G62" s="16"/>
      <c r="H62" s="17">
        <v>7.5623064000000004E-2</v>
      </c>
      <c r="I62" s="17">
        <v>2.8435961999999999</v>
      </c>
      <c r="J62" s="17">
        <v>0.36451740999999999</v>
      </c>
      <c r="K62" s="17">
        <v>6.8821910999999998E-3</v>
      </c>
      <c r="L62" s="17">
        <v>2.3551918999999998E-3</v>
      </c>
      <c r="M62" s="17">
        <v>1.0244127999999999</v>
      </c>
      <c r="N62" s="48">
        <v>3.0444154000000001E-2</v>
      </c>
      <c r="O62" s="48">
        <v>7.0289353000000003E-5</v>
      </c>
      <c r="P62" s="48">
        <v>3.4259020000000002E-3</v>
      </c>
      <c r="Q62" s="48">
        <v>15.344053000000001</v>
      </c>
      <c r="R62" s="48">
        <v>2.9264160000000001</v>
      </c>
      <c r="S62" s="50">
        <v>5.8058516999999997E-2</v>
      </c>
      <c r="T62" s="50">
        <v>0.36451740999999999</v>
      </c>
      <c r="U62" s="18">
        <v>8.2342777000000003E-9</v>
      </c>
      <c r="V62" s="18">
        <v>1.0000459E-2</v>
      </c>
      <c r="W62" s="18">
        <v>2.0106666000000001E-3</v>
      </c>
      <c r="X62" s="18">
        <v>4.5977213E-8</v>
      </c>
      <c r="Y62" s="18">
        <v>1.5670326999999999E-8</v>
      </c>
      <c r="Z62" s="18">
        <v>9.602825499999999E-10</v>
      </c>
      <c r="AA62" s="18">
        <v>6.8821910999999998E-3</v>
      </c>
      <c r="AB62" s="18">
        <v>7.0289353000000003E-5</v>
      </c>
      <c r="AC62" s="18">
        <v>3.4259020000000002E-3</v>
      </c>
      <c r="AD62" s="18">
        <v>3.0444154000000001E-2</v>
      </c>
      <c r="AE62" s="18">
        <v>6.7816691000000002</v>
      </c>
      <c r="AF62" s="18">
        <v>53.224547000000001</v>
      </c>
      <c r="AG62" s="18">
        <v>0.19015156</v>
      </c>
      <c r="AH62" s="18">
        <v>2.6423947000000001</v>
      </c>
      <c r="AI62" s="18">
        <v>1.9734534000000002E-6</v>
      </c>
      <c r="AJ62" s="18">
        <v>1.6096774E-4</v>
      </c>
      <c r="AK62" s="18">
        <v>0.36345455999999998</v>
      </c>
      <c r="AL62" s="18">
        <v>9.0188330999999998E-4</v>
      </c>
    </row>
    <row r="63" spans="1:38" x14ac:dyDescent="0.3">
      <c r="A63" s="16" t="s">
        <v>371</v>
      </c>
      <c r="B63" s="16" t="s">
        <v>728</v>
      </c>
      <c r="C63" s="16" t="s">
        <v>740</v>
      </c>
      <c r="D63" s="16" t="s">
        <v>666</v>
      </c>
      <c r="E63" s="16" t="s">
        <v>667</v>
      </c>
      <c r="F63" s="16" t="s">
        <v>169</v>
      </c>
      <c r="G63" s="16" t="s">
        <v>169</v>
      </c>
      <c r="H63" s="17">
        <v>1.3330422E-2</v>
      </c>
      <c r="I63" s="17">
        <v>0.60420918000000001</v>
      </c>
      <c r="J63" s="17">
        <v>8.1156727999999997E-2</v>
      </c>
      <c r="K63" s="17">
        <v>1.3071797999999999E-3</v>
      </c>
      <c r="L63" s="17">
        <v>5.7857619999999998E-4</v>
      </c>
      <c r="M63" s="17">
        <v>0.21187801000000001</v>
      </c>
      <c r="N63" s="48">
        <v>5.7526490000000003E-3</v>
      </c>
      <c r="O63" s="48">
        <v>1.6624787000000002E-5</v>
      </c>
      <c r="P63" s="48">
        <v>8.6598573999999997E-4</v>
      </c>
      <c r="Q63" s="48">
        <v>3.3339900999999998</v>
      </c>
      <c r="R63" s="48">
        <v>0.62509676999999997</v>
      </c>
      <c r="S63" s="50">
        <v>1.1156880999999999E-2</v>
      </c>
      <c r="T63" s="50">
        <v>8.1156727999999997E-2</v>
      </c>
      <c r="U63" s="18">
        <v>1.2007259E-9</v>
      </c>
      <c r="V63" s="18">
        <v>9.6233255999999996E-3</v>
      </c>
      <c r="W63" s="18">
        <v>2.7547360999999999E-4</v>
      </c>
      <c r="X63" s="18">
        <v>8.5167280000000004E-9</v>
      </c>
      <c r="Y63" s="18">
        <v>1.9468175000000001E-9</v>
      </c>
      <c r="Z63" s="18">
        <v>1.0134341E-10</v>
      </c>
      <c r="AA63" s="18">
        <v>1.3071797999999999E-3</v>
      </c>
      <c r="AB63" s="18">
        <v>1.6624787000000002E-5</v>
      </c>
      <c r="AC63" s="18">
        <v>8.6598573999999997E-4</v>
      </c>
      <c r="AD63" s="18">
        <v>5.7526490000000003E-3</v>
      </c>
      <c r="AE63" s="18">
        <v>0.65960401000000002</v>
      </c>
      <c r="AF63" s="18">
        <v>10.700685999999999</v>
      </c>
      <c r="AG63" s="18">
        <v>2.8373889999999999E-2</v>
      </c>
      <c r="AH63" s="18">
        <v>0.57051708000000001</v>
      </c>
      <c r="AI63" s="18">
        <v>2.5538457000000001E-7</v>
      </c>
      <c r="AJ63" s="18">
        <v>2.0131824000000002E-5</v>
      </c>
      <c r="AK63" s="18">
        <v>6.8668715000000005E-2</v>
      </c>
      <c r="AL63" s="18">
        <v>1.2467881E-2</v>
      </c>
    </row>
    <row r="64" spans="1:38" x14ac:dyDescent="0.3">
      <c r="A64" s="16" t="s">
        <v>373</v>
      </c>
      <c r="B64" s="16" t="s">
        <v>728</v>
      </c>
      <c r="C64" s="16" t="s">
        <v>741</v>
      </c>
      <c r="D64" s="16" t="s">
        <v>666</v>
      </c>
      <c r="E64" s="16" t="s">
        <v>667</v>
      </c>
      <c r="F64" s="16" t="s">
        <v>169</v>
      </c>
      <c r="G64" s="16" t="s">
        <v>169</v>
      </c>
      <c r="H64" s="17">
        <v>3.9072939000000001E-2</v>
      </c>
      <c r="I64" s="17">
        <v>5.5119135000000004</v>
      </c>
      <c r="J64" s="17">
        <v>0.38903043999999998</v>
      </c>
      <c r="K64" s="17">
        <v>3.6865461999999998E-3</v>
      </c>
      <c r="L64" s="17">
        <v>1.8277530000000001E-3</v>
      </c>
      <c r="M64" s="17">
        <v>0.64528653000000002</v>
      </c>
      <c r="N64" s="48">
        <v>1.5784570000000001E-2</v>
      </c>
      <c r="O64" s="48">
        <v>7.4739570999999999E-5</v>
      </c>
      <c r="P64" s="48">
        <v>2.7389279999999998E-3</v>
      </c>
      <c r="Q64" s="48">
        <v>13.043917</v>
      </c>
      <c r="R64" s="48">
        <v>5.6845509999999999</v>
      </c>
      <c r="S64" s="50">
        <v>4.4202287999999999E-2</v>
      </c>
      <c r="T64" s="50">
        <v>0.38903043999999998</v>
      </c>
      <c r="U64" s="18">
        <v>9.8891284999999997E-9</v>
      </c>
      <c r="V64" s="18">
        <v>9.5709949000000002E-2</v>
      </c>
      <c r="W64" s="18">
        <v>1.0952975E-3</v>
      </c>
      <c r="X64" s="18">
        <v>2.4825494000000001E-8</v>
      </c>
      <c r="Y64" s="18">
        <v>1.8893667999999999E-9</v>
      </c>
      <c r="Z64" s="18">
        <v>4.0761868999999999E-10</v>
      </c>
      <c r="AA64" s="18">
        <v>3.6865461999999998E-3</v>
      </c>
      <c r="AB64" s="18">
        <v>7.4739570999999999E-5</v>
      </c>
      <c r="AC64" s="18">
        <v>2.7389279999999998E-3</v>
      </c>
      <c r="AD64" s="18">
        <v>1.5784570000000001E-2</v>
      </c>
      <c r="AE64" s="18">
        <v>5.5399841800000003</v>
      </c>
      <c r="AF64" s="18">
        <v>32.612291999999997</v>
      </c>
      <c r="AG64" s="18">
        <v>7.6636466E-2</v>
      </c>
      <c r="AH64" s="18">
        <v>5.1869712000000003</v>
      </c>
      <c r="AI64" s="18">
        <v>1.0928678E-6</v>
      </c>
      <c r="AJ64" s="18">
        <v>2.4159088E-4</v>
      </c>
      <c r="AK64" s="18">
        <v>0.35090157</v>
      </c>
      <c r="AL64" s="18">
        <v>3.7887287999999998E-2</v>
      </c>
    </row>
    <row r="65" spans="1:38" x14ac:dyDescent="0.3">
      <c r="A65" s="16" t="s">
        <v>359</v>
      </c>
      <c r="B65" s="16" t="s">
        <v>728</v>
      </c>
      <c r="C65" s="16" t="s">
        <v>742</v>
      </c>
      <c r="D65" s="16" t="s">
        <v>666</v>
      </c>
      <c r="E65" s="16" t="s">
        <v>667</v>
      </c>
      <c r="F65" s="16" t="s">
        <v>169</v>
      </c>
      <c r="G65" s="16" t="s">
        <v>169</v>
      </c>
      <c r="H65" s="17">
        <v>1.9276639000000002E-2</v>
      </c>
      <c r="I65" s="17">
        <v>0.87372497000000005</v>
      </c>
      <c r="J65" s="17">
        <v>0.1173578</v>
      </c>
      <c r="K65" s="17">
        <v>1.8902652E-3</v>
      </c>
      <c r="L65" s="17">
        <v>8.3665803999999995E-4</v>
      </c>
      <c r="M65" s="17">
        <v>0.30638910000000003</v>
      </c>
      <c r="N65" s="48">
        <v>8.3186969000000003E-3</v>
      </c>
      <c r="O65" s="48">
        <v>2.4040501000000001E-5</v>
      </c>
      <c r="P65" s="48">
        <v>1.2522704999999999E-3</v>
      </c>
      <c r="Q65" s="48">
        <v>4.8211620999999996</v>
      </c>
      <c r="R65" s="48">
        <v>0.90392976000000003</v>
      </c>
      <c r="S65" s="50">
        <v>1.6133561000000001E-2</v>
      </c>
      <c r="T65" s="50">
        <v>0.1173578</v>
      </c>
      <c r="U65" s="18">
        <v>1.7363262E-9</v>
      </c>
      <c r="V65" s="18">
        <v>1.3915942000000001E-2</v>
      </c>
      <c r="W65" s="18">
        <v>3.9835239E-4</v>
      </c>
      <c r="X65" s="18">
        <v>1.2315731E-8</v>
      </c>
      <c r="Y65" s="18">
        <v>2.8152221E-9</v>
      </c>
      <c r="Z65" s="18">
        <v>1.4654903E-10</v>
      </c>
      <c r="AA65" s="18">
        <v>1.8902652E-3</v>
      </c>
      <c r="AB65" s="18">
        <v>2.4040501000000001E-5</v>
      </c>
      <c r="AC65" s="18">
        <v>1.2522704999999999E-3</v>
      </c>
      <c r="AD65" s="18">
        <v>8.3186969000000003E-3</v>
      </c>
      <c r="AE65" s="18">
        <v>0.95382940999999999</v>
      </c>
      <c r="AF65" s="18">
        <v>15.473872999999999</v>
      </c>
      <c r="AG65" s="18">
        <v>4.1030452000000002E-2</v>
      </c>
      <c r="AH65" s="18">
        <v>0.82500404999999999</v>
      </c>
      <c r="AI65" s="18">
        <v>3.6930235000000001E-7</v>
      </c>
      <c r="AJ65" s="18">
        <v>2.9111898999999999E-5</v>
      </c>
      <c r="AK65" s="18">
        <v>9.9299336000000002E-2</v>
      </c>
      <c r="AL65" s="18">
        <v>1.8029350999999999E-2</v>
      </c>
    </row>
    <row r="66" spans="1:38" x14ac:dyDescent="0.3">
      <c r="A66" s="16" t="s">
        <v>361</v>
      </c>
      <c r="B66" s="16" t="s">
        <v>728</v>
      </c>
      <c r="C66" s="16" t="s">
        <v>743</v>
      </c>
      <c r="D66" s="16" t="s">
        <v>666</v>
      </c>
      <c r="E66" s="16" t="s">
        <v>667</v>
      </c>
      <c r="F66" s="16" t="s">
        <v>169</v>
      </c>
      <c r="G66" s="16" t="s">
        <v>169</v>
      </c>
      <c r="H66" s="17">
        <v>9.4649841999999998E-2</v>
      </c>
      <c r="I66" s="17">
        <v>4.2900594999999999</v>
      </c>
      <c r="J66" s="17">
        <v>0.57623617999999999</v>
      </c>
      <c r="K66" s="17">
        <v>9.2813533999999993E-3</v>
      </c>
      <c r="L66" s="17">
        <v>4.1080578999999999E-3</v>
      </c>
      <c r="M66" s="17">
        <v>1.5043949999999999</v>
      </c>
      <c r="N66" s="48">
        <v>4.0845467000000003E-2</v>
      </c>
      <c r="O66" s="48">
        <v>1.1804078E-4</v>
      </c>
      <c r="P66" s="48">
        <v>6.1487484999999996E-3</v>
      </c>
      <c r="Q66" s="48">
        <v>23.672291999999999</v>
      </c>
      <c r="R66" s="48">
        <v>4.4383673999999997</v>
      </c>
      <c r="S66" s="50">
        <v>7.9217074999999998E-2</v>
      </c>
      <c r="T66" s="50">
        <v>0.57623617999999999</v>
      </c>
      <c r="U66" s="18">
        <v>8.5255004999999993E-9</v>
      </c>
      <c r="V66" s="18">
        <v>6.8328388000000004E-2</v>
      </c>
      <c r="W66" s="18">
        <v>1.9559421E-3</v>
      </c>
      <c r="X66" s="18">
        <v>6.0471224999999995E-8</v>
      </c>
      <c r="Y66" s="18">
        <v>1.3822966E-8</v>
      </c>
      <c r="Z66" s="18">
        <v>7.1956747000000003E-10</v>
      </c>
      <c r="AA66" s="18">
        <v>9.2813533999999993E-3</v>
      </c>
      <c r="AB66" s="18">
        <v>1.1804078E-4</v>
      </c>
      <c r="AC66" s="18">
        <v>6.1487484999999996E-3</v>
      </c>
      <c r="AD66" s="18">
        <v>4.0845467000000003E-2</v>
      </c>
      <c r="AE66" s="18">
        <v>4.6833787000000004</v>
      </c>
      <c r="AF66" s="18">
        <v>75.977954999999994</v>
      </c>
      <c r="AG66" s="18">
        <v>0.2014628</v>
      </c>
      <c r="AH66" s="18">
        <v>4.0508359</v>
      </c>
      <c r="AI66" s="18">
        <v>1.8133040999999999E-6</v>
      </c>
      <c r="AJ66" s="18">
        <v>1.4294176E-4</v>
      </c>
      <c r="AK66" s="18">
        <v>0.48756768</v>
      </c>
      <c r="AL66" s="18">
        <v>8.8525555000000006E-2</v>
      </c>
    </row>
    <row r="67" spans="1:38" x14ac:dyDescent="0.3">
      <c r="A67" s="16" t="s">
        <v>367</v>
      </c>
      <c r="B67" s="16" t="s">
        <v>728</v>
      </c>
      <c r="C67" s="16" t="s">
        <v>744</v>
      </c>
      <c r="D67" s="16" t="s">
        <v>666</v>
      </c>
      <c r="E67" s="16" t="s">
        <v>667</v>
      </c>
      <c r="F67" s="16" t="s">
        <v>169</v>
      </c>
      <c r="G67" s="16" t="s">
        <v>169</v>
      </c>
      <c r="H67" s="17">
        <v>5.3949858000000003E-2</v>
      </c>
      <c r="I67" s="17">
        <v>7.6105602000000001</v>
      </c>
      <c r="J67" s="17">
        <v>0.53715276999999995</v>
      </c>
      <c r="K67" s="17">
        <v>5.0901890000000002E-3</v>
      </c>
      <c r="L67" s="17">
        <v>2.5236651000000001E-3</v>
      </c>
      <c r="M67" s="17">
        <v>0.89097769999999998</v>
      </c>
      <c r="N67" s="48">
        <v>2.1794503999999999E-2</v>
      </c>
      <c r="O67" s="48">
        <v>1.0319647E-4</v>
      </c>
      <c r="P67" s="48">
        <v>3.7817676999999999E-3</v>
      </c>
      <c r="Q67" s="48">
        <v>18.010354</v>
      </c>
      <c r="R67" s="48">
        <v>7.848929</v>
      </c>
      <c r="S67" s="50">
        <v>6.1032193999999998E-2</v>
      </c>
      <c r="T67" s="50">
        <v>0.53715276999999995</v>
      </c>
      <c r="U67" s="18">
        <v>1.3654388000000001E-8</v>
      </c>
      <c r="V67" s="18">
        <v>0.13215125999999999</v>
      </c>
      <c r="W67" s="18">
        <v>1.5123292E-3</v>
      </c>
      <c r="X67" s="18">
        <v>3.4277736E-8</v>
      </c>
      <c r="Y67" s="18">
        <v>2.6087382000000001E-9</v>
      </c>
      <c r="Z67" s="18">
        <v>5.6281845000000005E-10</v>
      </c>
      <c r="AA67" s="18">
        <v>5.0901890000000002E-3</v>
      </c>
      <c r="AB67" s="18">
        <v>1.0319647E-4</v>
      </c>
      <c r="AC67" s="18">
        <v>3.7817676999999999E-3</v>
      </c>
      <c r="AD67" s="18">
        <v>2.1794503999999999E-2</v>
      </c>
      <c r="AE67" s="18">
        <v>7.6493187000000002</v>
      </c>
      <c r="AF67" s="18">
        <v>45.029336999999998</v>
      </c>
      <c r="AG67" s="18">
        <v>0.1058156</v>
      </c>
      <c r="AH67" s="18">
        <v>7.1618969000000003</v>
      </c>
      <c r="AI67" s="18">
        <v>1.5089744E-6</v>
      </c>
      <c r="AJ67" s="18">
        <v>3.3357598E-4</v>
      </c>
      <c r="AK67" s="18">
        <v>0.48450641999999999</v>
      </c>
      <c r="AL67" s="18">
        <v>5.2312773999999999E-2</v>
      </c>
    </row>
    <row r="68" spans="1:38" x14ac:dyDescent="0.3">
      <c r="A68" s="16" t="s">
        <v>363</v>
      </c>
      <c r="B68" s="16" t="s">
        <v>728</v>
      </c>
      <c r="C68" s="16" t="s">
        <v>745</v>
      </c>
      <c r="D68" s="16" t="s">
        <v>666</v>
      </c>
      <c r="E68" s="16" t="s">
        <v>667</v>
      </c>
      <c r="F68" s="16" t="s">
        <v>169</v>
      </c>
      <c r="G68" s="16" t="s">
        <v>169</v>
      </c>
      <c r="H68" s="17">
        <v>0.26105462000000001</v>
      </c>
      <c r="I68" s="17">
        <v>36.826267000000001</v>
      </c>
      <c r="J68" s="17">
        <v>2.5991952</v>
      </c>
      <c r="K68" s="17">
        <v>2.4630599999999999E-2</v>
      </c>
      <c r="L68" s="17">
        <v>1.2211606999999999E-2</v>
      </c>
      <c r="M68" s="17">
        <v>4.3112966999999998</v>
      </c>
      <c r="N68" s="48">
        <v>0.10546007</v>
      </c>
      <c r="O68" s="48">
        <v>4.9935097999999995E-4</v>
      </c>
      <c r="P68" s="48">
        <v>1.8299361E-2</v>
      </c>
      <c r="Q68" s="48">
        <v>87.149185000000003</v>
      </c>
      <c r="R68" s="48">
        <v>37.979695</v>
      </c>
      <c r="S68" s="50">
        <v>0.2953249</v>
      </c>
      <c r="T68" s="50">
        <v>2.5991952</v>
      </c>
      <c r="U68" s="18">
        <v>6.6071373E-8</v>
      </c>
      <c r="V68" s="18">
        <v>0.63945854000000002</v>
      </c>
      <c r="W68" s="18">
        <v>7.3179159000000002E-3</v>
      </c>
      <c r="X68" s="18">
        <v>1.6586440999999999E-7</v>
      </c>
      <c r="Y68" s="18">
        <v>1.2623262000000001E-8</v>
      </c>
      <c r="Z68" s="18">
        <v>2.7233873E-9</v>
      </c>
      <c r="AA68" s="18">
        <v>2.4630599999999999E-2</v>
      </c>
      <c r="AB68" s="18">
        <v>4.9935097999999995E-4</v>
      </c>
      <c r="AC68" s="18">
        <v>1.8299361E-2</v>
      </c>
      <c r="AD68" s="18">
        <v>0.10546007</v>
      </c>
      <c r="AE68" s="18">
        <v>37.0138137</v>
      </c>
      <c r="AF68" s="18">
        <v>217.88967</v>
      </c>
      <c r="AG68" s="18">
        <v>0.51202455000000002</v>
      </c>
      <c r="AH68" s="18">
        <v>34.655258000000003</v>
      </c>
      <c r="AI68" s="18">
        <v>7.3016823999999996E-6</v>
      </c>
      <c r="AJ68" s="18">
        <v>1.6141201E-3</v>
      </c>
      <c r="AK68" s="18">
        <v>2.3444481000000001</v>
      </c>
      <c r="AL68" s="18">
        <v>0.25313303999999998</v>
      </c>
    </row>
    <row r="69" spans="1:38" x14ac:dyDescent="0.3">
      <c r="A69" s="16" t="s">
        <v>369</v>
      </c>
      <c r="B69" s="16" t="s">
        <v>728</v>
      </c>
      <c r="C69" s="16" t="s">
        <v>746</v>
      </c>
      <c r="D69" s="16" t="s">
        <v>666</v>
      </c>
      <c r="E69" s="16" t="s">
        <v>667</v>
      </c>
      <c r="F69" s="16" t="s">
        <v>169</v>
      </c>
      <c r="G69" s="16" t="s">
        <v>169</v>
      </c>
      <c r="H69" s="17">
        <v>1.6888050000000002E-2</v>
      </c>
      <c r="I69" s="17">
        <v>0.76546073999999997</v>
      </c>
      <c r="J69" s="17">
        <v>0.10281586</v>
      </c>
      <c r="K69" s="17">
        <v>1.6560403E-3</v>
      </c>
      <c r="L69" s="17">
        <v>7.3298681000000005E-4</v>
      </c>
      <c r="M69" s="17">
        <v>0.26842409</v>
      </c>
      <c r="N69" s="48">
        <v>7.2879179000000004E-3</v>
      </c>
      <c r="O69" s="48">
        <v>2.1061615999999999E-5</v>
      </c>
      <c r="P69" s="48">
        <v>1.0971003E-3</v>
      </c>
      <c r="Q69" s="48">
        <v>4.2237666000000003</v>
      </c>
      <c r="R69" s="48">
        <v>0.79192280999999998</v>
      </c>
      <c r="S69" s="50">
        <v>1.4134434E-2</v>
      </c>
      <c r="T69" s="50">
        <v>0.10281586</v>
      </c>
      <c r="U69" s="18">
        <v>1.5211760999999999E-9</v>
      </c>
      <c r="V69" s="18">
        <v>1.2191601999999999E-2</v>
      </c>
      <c r="W69" s="18">
        <v>3.4899209999999999E-4</v>
      </c>
      <c r="X69" s="18">
        <v>1.0789675E-8</v>
      </c>
      <c r="Y69" s="18">
        <v>2.4663848000000002E-9</v>
      </c>
      <c r="Z69" s="18">
        <v>1.2838998E-10</v>
      </c>
      <c r="AA69" s="18">
        <v>1.6560403E-3</v>
      </c>
      <c r="AB69" s="18">
        <v>2.1061615999999999E-5</v>
      </c>
      <c r="AC69" s="18">
        <v>1.0971003E-3</v>
      </c>
      <c r="AD69" s="18">
        <v>7.2879179000000004E-3</v>
      </c>
      <c r="AE69" s="18">
        <v>0.83563935</v>
      </c>
      <c r="AF69" s="18">
        <v>13.556488</v>
      </c>
      <c r="AG69" s="18">
        <v>3.5946323000000002E-2</v>
      </c>
      <c r="AH69" s="18">
        <v>0.72277687999999995</v>
      </c>
      <c r="AI69" s="18">
        <v>3.2354168999999999E-7</v>
      </c>
      <c r="AJ69" s="18">
        <v>2.5504611999999999E-5</v>
      </c>
      <c r="AK69" s="18">
        <v>8.6995044999999993E-2</v>
      </c>
      <c r="AL69" s="18">
        <v>1.5795314000000001E-2</v>
      </c>
    </row>
    <row r="70" spans="1:38" x14ac:dyDescent="0.3">
      <c r="A70" s="16" t="s">
        <v>345</v>
      </c>
      <c r="B70" s="16" t="s">
        <v>728</v>
      </c>
      <c r="C70" s="16" t="s">
        <v>747</v>
      </c>
      <c r="D70" s="16" t="s">
        <v>666</v>
      </c>
      <c r="E70" s="16" t="s">
        <v>667</v>
      </c>
      <c r="F70" s="16" t="s">
        <v>169</v>
      </c>
      <c r="G70" s="16" t="s">
        <v>169</v>
      </c>
      <c r="H70" s="17">
        <v>6.7287253999999998E-3</v>
      </c>
      <c r="I70" s="17">
        <v>0.94920304</v>
      </c>
      <c r="J70" s="17">
        <v>6.6994680000000001E-2</v>
      </c>
      <c r="K70" s="17">
        <v>6.3485772000000001E-4</v>
      </c>
      <c r="L70" s="17">
        <v>3.1475615000000002E-4</v>
      </c>
      <c r="M70" s="17">
        <v>0.11112437</v>
      </c>
      <c r="N70" s="48">
        <v>2.7182506E-3</v>
      </c>
      <c r="O70" s="48">
        <v>1.2870853E-5</v>
      </c>
      <c r="P70" s="48">
        <v>4.7166900999999999E-4</v>
      </c>
      <c r="Q70" s="48">
        <v>2.2462844</v>
      </c>
      <c r="R70" s="48">
        <v>0.97893282999999998</v>
      </c>
      <c r="S70" s="50">
        <v>7.6120472999999999E-3</v>
      </c>
      <c r="T70" s="50">
        <v>6.6994680000000001E-2</v>
      </c>
      <c r="U70" s="18">
        <v>1.7030003999999999E-9</v>
      </c>
      <c r="V70" s="18">
        <v>1.6482147999999999E-2</v>
      </c>
      <c r="W70" s="18">
        <v>1.8862048E-4</v>
      </c>
      <c r="X70" s="18">
        <v>4.2751821000000004E-9</v>
      </c>
      <c r="Y70" s="18">
        <v>3.2536662000000002E-10</v>
      </c>
      <c r="Z70" s="18">
        <v>7.0195750000000003E-11</v>
      </c>
      <c r="AA70" s="18">
        <v>6.3485772000000001E-4</v>
      </c>
      <c r="AB70" s="18">
        <v>1.2870853E-5</v>
      </c>
      <c r="AC70" s="18">
        <v>4.7166900999999999E-4</v>
      </c>
      <c r="AD70" s="18">
        <v>2.7182506E-3</v>
      </c>
      <c r="AE70" s="18">
        <v>0.95403707000000004</v>
      </c>
      <c r="AF70" s="18">
        <v>5.6161415999999997</v>
      </c>
      <c r="AG70" s="18">
        <v>1.3197515999999999E-2</v>
      </c>
      <c r="AH70" s="18">
        <v>0.89324493000000005</v>
      </c>
      <c r="AI70" s="18">
        <v>1.8820205E-7</v>
      </c>
      <c r="AJ70" s="18">
        <v>4.1604209000000002E-5</v>
      </c>
      <c r="AK70" s="18">
        <v>6.0428531000000001E-2</v>
      </c>
      <c r="AL70" s="18">
        <v>6.5245451999999997E-3</v>
      </c>
    </row>
    <row r="71" spans="1:38" x14ac:dyDescent="0.3">
      <c r="A71" s="16" t="s">
        <v>337</v>
      </c>
      <c r="B71" s="16" t="s">
        <v>728</v>
      </c>
      <c r="C71" s="16" t="s">
        <v>748</v>
      </c>
      <c r="D71" s="16" t="s">
        <v>666</v>
      </c>
      <c r="E71" s="16" t="s">
        <v>667</v>
      </c>
      <c r="F71" s="16" t="s">
        <v>169</v>
      </c>
      <c r="G71" s="16" t="s">
        <v>169</v>
      </c>
      <c r="H71" s="17">
        <v>8.4217552000000001E-2</v>
      </c>
      <c r="I71" s="17">
        <v>11.880342000000001</v>
      </c>
      <c r="J71" s="17">
        <v>0.83851363000000001</v>
      </c>
      <c r="K71" s="17">
        <v>7.9459570999999996E-3</v>
      </c>
      <c r="L71" s="17">
        <v>3.9395265999999998E-3</v>
      </c>
      <c r="M71" s="17">
        <v>1.3908463</v>
      </c>
      <c r="N71" s="48">
        <v>3.4021956999999999E-2</v>
      </c>
      <c r="O71" s="48">
        <v>1.6109317000000001E-4</v>
      </c>
      <c r="P71" s="48">
        <v>5.9034671000000004E-3</v>
      </c>
      <c r="Q71" s="48">
        <v>28.114771000000001</v>
      </c>
      <c r="R71" s="48">
        <v>12.252443</v>
      </c>
      <c r="S71" s="50">
        <v>9.5273317999999996E-2</v>
      </c>
      <c r="T71" s="50">
        <v>0.83851363000000001</v>
      </c>
      <c r="U71" s="18">
        <v>2.1314962E-8</v>
      </c>
      <c r="V71" s="18">
        <v>0.20629259</v>
      </c>
      <c r="W71" s="18">
        <v>2.360797E-3</v>
      </c>
      <c r="X71" s="18">
        <v>5.3508703999999998E-8</v>
      </c>
      <c r="Y71" s="18">
        <v>4.0723285999999997E-9</v>
      </c>
      <c r="Z71" s="18">
        <v>8.7857862000000004E-10</v>
      </c>
      <c r="AA71" s="18">
        <v>7.9459570999999996E-3</v>
      </c>
      <c r="AB71" s="18">
        <v>1.6109317000000001E-4</v>
      </c>
      <c r="AC71" s="18">
        <v>5.9034671000000004E-3</v>
      </c>
      <c r="AD71" s="18">
        <v>3.4021956999999999E-2</v>
      </c>
      <c r="AE71" s="18">
        <v>11.9408446</v>
      </c>
      <c r="AF71" s="18">
        <v>70.292317999999995</v>
      </c>
      <c r="AG71" s="18">
        <v>0.16518173</v>
      </c>
      <c r="AH71" s="18">
        <v>11.179963000000001</v>
      </c>
      <c r="AI71" s="18">
        <v>2.3555600000000001E-6</v>
      </c>
      <c r="AJ71" s="18">
        <v>5.2072337999999995E-4</v>
      </c>
      <c r="AK71" s="18">
        <v>0.75633090000000003</v>
      </c>
      <c r="AL71" s="18">
        <v>8.1662007999999994E-2</v>
      </c>
    </row>
    <row r="72" spans="1:38" x14ac:dyDescent="0.3">
      <c r="A72" s="16" t="s">
        <v>321</v>
      </c>
      <c r="B72" s="16" t="s">
        <v>749</v>
      </c>
      <c r="C72" s="16" t="s">
        <v>750</v>
      </c>
      <c r="D72" s="16" t="s">
        <v>751</v>
      </c>
      <c r="E72" s="16" t="s">
        <v>752</v>
      </c>
      <c r="F72" s="16" t="s">
        <v>169</v>
      </c>
      <c r="G72" s="16"/>
      <c r="H72" s="17">
        <v>8.1625988999999996E-2</v>
      </c>
      <c r="I72" s="17">
        <v>2.2820103</v>
      </c>
      <c r="J72" s="17">
        <v>0.45529407</v>
      </c>
      <c r="K72" s="17">
        <v>6.5762184000000001E-3</v>
      </c>
      <c r="L72" s="17">
        <v>3.2362913999999998E-3</v>
      </c>
      <c r="M72" s="17">
        <v>1.5414003999999999</v>
      </c>
      <c r="N72" s="48">
        <v>2.8830290000000001E-2</v>
      </c>
      <c r="O72" s="48">
        <v>1.2256998000000001E-4</v>
      </c>
      <c r="P72" s="48">
        <v>4.8306709000000003E-3</v>
      </c>
      <c r="Q72" s="48">
        <v>18.08586</v>
      </c>
      <c r="R72" s="48">
        <v>2.3357033999999999</v>
      </c>
      <c r="S72" s="50">
        <v>6.0826726999999997E-2</v>
      </c>
      <c r="T72" s="50">
        <v>0.45529407</v>
      </c>
      <c r="U72" s="18">
        <v>7.8885152999999997E-9</v>
      </c>
      <c r="V72" s="18">
        <v>9.4294940000000001E-3</v>
      </c>
      <c r="W72" s="18">
        <v>1.4259632E-3</v>
      </c>
      <c r="X72" s="18">
        <v>4.2223880000000003E-8</v>
      </c>
      <c r="Y72" s="18">
        <v>5.7740573000000002E-9</v>
      </c>
      <c r="Z72" s="18">
        <v>6.6493145999999999E-10</v>
      </c>
      <c r="AA72" s="18">
        <v>6.5762184000000001E-3</v>
      </c>
      <c r="AB72" s="18">
        <v>1.2256998000000001E-4</v>
      </c>
      <c r="AC72" s="18">
        <v>4.8306709000000003E-3</v>
      </c>
      <c r="AD72" s="18">
        <v>2.8830290000000001E-2</v>
      </c>
      <c r="AE72" s="18">
        <v>7.0831453999999994</v>
      </c>
      <c r="AF72" s="18">
        <v>77.605433000000005</v>
      </c>
      <c r="AG72" s="18">
        <v>0.12722584000000001</v>
      </c>
      <c r="AH72" s="18">
        <v>2.1111049</v>
      </c>
      <c r="AI72" s="18">
        <v>1.6335194999999999E-6</v>
      </c>
      <c r="AJ72" s="18">
        <v>2.2461663000000001E-3</v>
      </c>
      <c r="AK72" s="18">
        <v>0.36215731000000001</v>
      </c>
      <c r="AL72" s="18">
        <v>9.0890589999999993E-2</v>
      </c>
    </row>
    <row r="73" spans="1:38" x14ac:dyDescent="0.3">
      <c r="A73" s="16" t="s">
        <v>323</v>
      </c>
      <c r="B73" s="16" t="s">
        <v>749</v>
      </c>
      <c r="C73" s="16" t="s">
        <v>753</v>
      </c>
      <c r="D73" s="16" t="s">
        <v>754</v>
      </c>
      <c r="E73" s="16" t="s">
        <v>667</v>
      </c>
      <c r="F73" s="16" t="s">
        <v>169</v>
      </c>
      <c r="G73" s="16"/>
      <c r="H73" s="17">
        <v>8.1626266000000003E-2</v>
      </c>
      <c r="I73" s="17">
        <v>2.4635360999999998</v>
      </c>
      <c r="J73" s="17">
        <v>0.46564787000000002</v>
      </c>
      <c r="K73" s="17">
        <v>6.6235651000000001E-3</v>
      </c>
      <c r="L73" s="17">
        <v>3.2454421999999999E-3</v>
      </c>
      <c r="M73" s="17">
        <v>1.5425761</v>
      </c>
      <c r="N73" s="48">
        <v>2.9012481999999999E-2</v>
      </c>
      <c r="O73" s="48">
        <v>1.2355149E-4</v>
      </c>
      <c r="P73" s="48">
        <v>4.8478033999999996E-3</v>
      </c>
      <c r="Q73" s="48">
        <v>18.273498</v>
      </c>
      <c r="R73" s="48">
        <v>2.5221605</v>
      </c>
      <c r="S73" s="50">
        <v>6.1871227000000008E-2</v>
      </c>
      <c r="T73" s="50">
        <v>0.46564787000000002</v>
      </c>
      <c r="U73" s="18">
        <v>8.1172340999999993E-9</v>
      </c>
      <c r="V73" s="18">
        <v>1.1494719E-2</v>
      </c>
      <c r="W73" s="18">
        <v>1.4893291E-3</v>
      </c>
      <c r="X73" s="18">
        <v>4.2890237000000002E-8</v>
      </c>
      <c r="Y73" s="18">
        <v>5.9794960000000003E-9</v>
      </c>
      <c r="Z73" s="18">
        <v>6.7090044000000003E-10</v>
      </c>
      <c r="AA73" s="18">
        <v>6.6235651000000001E-3</v>
      </c>
      <c r="AB73" s="18">
        <v>1.2355149E-4</v>
      </c>
      <c r="AC73" s="18">
        <v>4.8478033999999996E-3</v>
      </c>
      <c r="AD73" s="18">
        <v>2.9012481999999999E-2</v>
      </c>
      <c r="AE73" s="18">
        <v>7.1498957999999995</v>
      </c>
      <c r="AF73" s="18">
        <v>77.763639999999995</v>
      </c>
      <c r="AG73" s="18">
        <v>0.1284189</v>
      </c>
      <c r="AH73" s="18">
        <v>2.2839779</v>
      </c>
      <c r="AI73" s="18">
        <v>1.7327134000000001E-6</v>
      </c>
      <c r="AJ73" s="18">
        <v>2.2511075999999998E-3</v>
      </c>
      <c r="AK73" s="18">
        <v>0.37250042</v>
      </c>
      <c r="AL73" s="18">
        <v>9.0896344000000004E-2</v>
      </c>
    </row>
    <row r="74" spans="1:38" x14ac:dyDescent="0.3">
      <c r="A74" s="16" t="s">
        <v>313</v>
      </c>
      <c r="B74" s="16" t="s">
        <v>749</v>
      </c>
      <c r="C74" s="16" t="s">
        <v>755</v>
      </c>
      <c r="D74" s="16" t="s">
        <v>751</v>
      </c>
      <c r="E74" s="16" t="s">
        <v>752</v>
      </c>
      <c r="F74" s="16" t="s">
        <v>169</v>
      </c>
      <c r="G74" s="16"/>
      <c r="H74" s="17">
        <v>8.0325708999999995E-2</v>
      </c>
      <c r="I74" s="17">
        <v>2.0842581</v>
      </c>
      <c r="J74" s="17">
        <v>0.42135210000000001</v>
      </c>
      <c r="K74" s="17">
        <v>8.2440029000000001E-3</v>
      </c>
      <c r="L74" s="17">
        <v>3.5638393000000002E-3</v>
      </c>
      <c r="M74" s="17">
        <v>1.3579251000000001</v>
      </c>
      <c r="N74" s="48">
        <v>3.6303990000000001E-2</v>
      </c>
      <c r="O74" s="48">
        <v>9.8757533000000001E-5</v>
      </c>
      <c r="P74" s="48">
        <v>5.3123676999999999E-3</v>
      </c>
      <c r="Q74" s="48">
        <v>17.805128</v>
      </c>
      <c r="R74" s="48">
        <v>2.1333758</v>
      </c>
      <c r="S74" s="50">
        <v>6.5044802999999998E-2</v>
      </c>
      <c r="T74" s="50">
        <v>0.42135210000000001</v>
      </c>
      <c r="U74" s="18">
        <v>6.9927586000000001E-9</v>
      </c>
      <c r="V74" s="18">
        <v>9.5479760999999993E-3</v>
      </c>
      <c r="W74" s="18">
        <v>1.3268259999999999E-3</v>
      </c>
      <c r="X74" s="18">
        <v>5.3625221999999997E-8</v>
      </c>
      <c r="Y74" s="18">
        <v>1.4450421000000001E-8</v>
      </c>
      <c r="Z74" s="18">
        <v>6.2047689999999995E-10</v>
      </c>
      <c r="AA74" s="18">
        <v>8.2440029000000001E-3</v>
      </c>
      <c r="AB74" s="18">
        <v>9.8757533000000001E-5</v>
      </c>
      <c r="AC74" s="18">
        <v>5.3123676999999999E-3</v>
      </c>
      <c r="AD74" s="18">
        <v>3.6303990000000001E-2</v>
      </c>
      <c r="AE74" s="18">
        <v>6.8353326999999995</v>
      </c>
      <c r="AF74" s="18">
        <v>68.397165999999999</v>
      </c>
      <c r="AG74" s="18">
        <v>0.17425328000000001</v>
      </c>
      <c r="AH74" s="18">
        <v>1.9266646999999999</v>
      </c>
      <c r="AI74" s="18">
        <v>1.2106631000000001E-6</v>
      </c>
      <c r="AJ74" s="18">
        <v>8.0712775999999998E-5</v>
      </c>
      <c r="AK74" s="18">
        <v>0.34119096999999998</v>
      </c>
      <c r="AL74" s="18">
        <v>8.0080419E-2</v>
      </c>
    </row>
    <row r="75" spans="1:38" x14ac:dyDescent="0.3">
      <c r="A75" s="16" t="s">
        <v>309</v>
      </c>
      <c r="B75" s="16" t="s">
        <v>749</v>
      </c>
      <c r="C75" s="16" t="s">
        <v>756</v>
      </c>
      <c r="D75" s="16" t="s">
        <v>751</v>
      </c>
      <c r="E75" s="16" t="s">
        <v>752</v>
      </c>
      <c r="F75" s="16" t="s">
        <v>169</v>
      </c>
      <c r="G75" s="16"/>
      <c r="H75" s="17">
        <v>8.3594024000000003E-2</v>
      </c>
      <c r="I75" s="17">
        <v>2.0908384</v>
      </c>
      <c r="J75" s="17">
        <v>0.41362599999999999</v>
      </c>
      <c r="K75" s="17">
        <v>8.1203313000000003E-3</v>
      </c>
      <c r="L75" s="17">
        <v>3.0345873000000002E-3</v>
      </c>
      <c r="M75" s="17">
        <v>1.3580264</v>
      </c>
      <c r="N75" s="48">
        <v>3.5710176000000003E-2</v>
      </c>
      <c r="O75" s="48">
        <v>9.9035581999999995E-5</v>
      </c>
      <c r="P75" s="48">
        <v>4.1578411999999999E-3</v>
      </c>
      <c r="Q75" s="48">
        <v>17.811508</v>
      </c>
      <c r="R75" s="48">
        <v>2.1397474999999999</v>
      </c>
      <c r="S75" s="50">
        <v>6.2742611000000004E-2</v>
      </c>
      <c r="T75" s="50">
        <v>0.41362599999999999</v>
      </c>
      <c r="U75" s="18">
        <v>6.9803263000000001E-9</v>
      </c>
      <c r="V75" s="18">
        <v>9.6201033999999998E-3</v>
      </c>
      <c r="W75" s="18">
        <v>1.3132351000000001E-3</v>
      </c>
      <c r="X75" s="18">
        <v>5.2861398999999997E-8</v>
      </c>
      <c r="Y75" s="18">
        <v>1.471488E-8</v>
      </c>
      <c r="Z75" s="18">
        <v>6.2389082000000004E-10</v>
      </c>
      <c r="AA75" s="18">
        <v>8.1203313000000003E-3</v>
      </c>
      <c r="AB75" s="18">
        <v>9.9035581999999995E-5</v>
      </c>
      <c r="AC75" s="18">
        <v>4.1578411999999999E-3</v>
      </c>
      <c r="AD75" s="18">
        <v>3.5710176000000003E-2</v>
      </c>
      <c r="AE75" s="18">
        <v>6.8356479999999999</v>
      </c>
      <c r="AF75" s="18">
        <v>68.410241999999997</v>
      </c>
      <c r="AG75" s="18">
        <v>0.17299038</v>
      </c>
      <c r="AH75" s="18">
        <v>1.9337384</v>
      </c>
      <c r="AI75" s="18">
        <v>1.2160635E-6</v>
      </c>
      <c r="AJ75" s="18">
        <v>8.0313719999999998E-5</v>
      </c>
      <c r="AK75" s="18">
        <v>0.33346037000000001</v>
      </c>
      <c r="AL75" s="18">
        <v>8.0085322E-2</v>
      </c>
    </row>
    <row r="76" spans="1:38" x14ac:dyDescent="0.3">
      <c r="A76" s="16" t="s">
        <v>311</v>
      </c>
      <c r="B76" s="16" t="s">
        <v>749</v>
      </c>
      <c r="C76" s="16" t="s">
        <v>757</v>
      </c>
      <c r="D76" s="16" t="s">
        <v>754</v>
      </c>
      <c r="E76" s="16" t="s">
        <v>752</v>
      </c>
      <c r="F76" s="16" t="s">
        <v>169</v>
      </c>
      <c r="G76" s="16"/>
      <c r="H76" s="17">
        <v>8.3594300999999996E-2</v>
      </c>
      <c r="I76" s="17">
        <v>2.2723642000000002</v>
      </c>
      <c r="J76" s="17">
        <v>0.42397980000000002</v>
      </c>
      <c r="K76" s="17">
        <v>8.1676779999999994E-3</v>
      </c>
      <c r="L76" s="17">
        <v>3.0437380999999999E-3</v>
      </c>
      <c r="M76" s="17">
        <v>1.3592021000000001</v>
      </c>
      <c r="N76" s="48">
        <v>3.5892367000000001E-2</v>
      </c>
      <c r="O76" s="48">
        <v>1.0001708999999999E-4</v>
      </c>
      <c r="P76" s="48">
        <v>4.1749737E-3</v>
      </c>
      <c r="Q76" s="48">
        <v>17.999146</v>
      </c>
      <c r="R76" s="48">
        <v>2.3262046999999999</v>
      </c>
      <c r="S76" s="50">
        <v>6.3787109999999994E-2</v>
      </c>
      <c r="T76" s="50">
        <v>0.42397980000000002</v>
      </c>
      <c r="U76" s="18">
        <v>7.2090450999999997E-9</v>
      </c>
      <c r="V76" s="18">
        <v>1.1685328E-2</v>
      </c>
      <c r="W76" s="18">
        <v>1.3766010000000001E-3</v>
      </c>
      <c r="X76" s="18">
        <v>5.3527756000000003E-8</v>
      </c>
      <c r="Y76" s="18">
        <v>1.4920319E-8</v>
      </c>
      <c r="Z76" s="18">
        <v>6.2985979000000003E-10</v>
      </c>
      <c r="AA76" s="18">
        <v>8.1676779999999994E-3</v>
      </c>
      <c r="AB76" s="18">
        <v>1.0001708999999999E-4</v>
      </c>
      <c r="AC76" s="18">
        <v>4.1749737E-3</v>
      </c>
      <c r="AD76" s="18">
        <v>3.5892367000000001E-2</v>
      </c>
      <c r="AE76" s="18">
        <v>6.9023984000000009</v>
      </c>
      <c r="AF76" s="18">
        <v>68.568449000000001</v>
      </c>
      <c r="AG76" s="18">
        <v>0.17418343999999999</v>
      </c>
      <c r="AH76" s="18">
        <v>2.1066115000000001</v>
      </c>
      <c r="AI76" s="18">
        <v>1.3152574E-6</v>
      </c>
      <c r="AJ76" s="18">
        <v>8.5255011000000006E-5</v>
      </c>
      <c r="AK76" s="18">
        <v>0.34380347</v>
      </c>
      <c r="AL76" s="18">
        <v>8.0091075999999997E-2</v>
      </c>
    </row>
    <row r="77" spans="1:38" x14ac:dyDescent="0.3">
      <c r="A77" s="16" t="s">
        <v>317</v>
      </c>
      <c r="B77" s="16" t="s">
        <v>749</v>
      </c>
      <c r="C77" s="16" t="s">
        <v>758</v>
      </c>
      <c r="D77" s="16" t="s">
        <v>751</v>
      </c>
      <c r="E77" s="16" t="s">
        <v>667</v>
      </c>
      <c r="F77" s="16" t="s">
        <v>169</v>
      </c>
      <c r="G77" s="16"/>
      <c r="H77" s="17">
        <v>8.3594011999999995E-2</v>
      </c>
      <c r="I77" s="17">
        <v>2.0845758000000001</v>
      </c>
      <c r="J77" s="17">
        <v>0.42106452</v>
      </c>
      <c r="K77" s="17">
        <v>8.2495588000000009E-3</v>
      </c>
      <c r="L77" s="17">
        <v>3.535528E-3</v>
      </c>
      <c r="M77" s="17">
        <v>1.3580266000000001</v>
      </c>
      <c r="N77" s="48">
        <v>3.6303819000000001E-2</v>
      </c>
      <c r="O77" s="48">
        <v>9.9107460000000003E-5</v>
      </c>
      <c r="P77" s="48">
        <v>5.2453977000000004E-3</v>
      </c>
      <c r="Q77" s="48">
        <v>17.805531999999999</v>
      </c>
      <c r="R77" s="48">
        <v>2.1337392999999998</v>
      </c>
      <c r="S77" s="50">
        <v>6.5015993000000008E-2</v>
      </c>
      <c r="T77" s="50">
        <v>0.42106452</v>
      </c>
      <c r="U77" s="18">
        <v>6.9908356000000001E-9</v>
      </c>
      <c r="V77" s="18">
        <v>9.5621669999999999E-3</v>
      </c>
      <c r="W77" s="18">
        <v>1.3273829999999999E-3</v>
      </c>
      <c r="X77" s="18">
        <v>5.3682594999999998E-8</v>
      </c>
      <c r="Y77" s="18">
        <v>1.4812881E-8</v>
      </c>
      <c r="Z77" s="18">
        <v>6.2417808000000004E-10</v>
      </c>
      <c r="AA77" s="18">
        <v>8.2495588000000009E-3</v>
      </c>
      <c r="AB77" s="18">
        <v>9.9107460000000003E-5</v>
      </c>
      <c r="AC77" s="18">
        <v>5.2453977000000004E-3</v>
      </c>
      <c r="AD77" s="18">
        <v>3.6303819000000001E-2</v>
      </c>
      <c r="AE77" s="18">
        <v>6.8313882000000001</v>
      </c>
      <c r="AF77" s="18">
        <v>68.409092999999999</v>
      </c>
      <c r="AG77" s="18">
        <v>0.17503384</v>
      </c>
      <c r="AH77" s="18">
        <v>1.9269951999999999</v>
      </c>
      <c r="AI77" s="18">
        <v>1.2077196E-6</v>
      </c>
      <c r="AJ77" s="18">
        <v>8.0862719999999995E-5</v>
      </c>
      <c r="AK77" s="18">
        <v>0.34089849</v>
      </c>
      <c r="AL77" s="18">
        <v>8.0085165999999999E-2</v>
      </c>
    </row>
    <row r="78" spans="1:38" x14ac:dyDescent="0.3">
      <c r="A78" s="16" t="s">
        <v>319</v>
      </c>
      <c r="B78" s="16" t="s">
        <v>749</v>
      </c>
      <c r="C78" s="16" t="s">
        <v>759</v>
      </c>
      <c r="D78" s="16" t="s">
        <v>754</v>
      </c>
      <c r="E78" s="16" t="s">
        <v>752</v>
      </c>
      <c r="F78" s="16" t="s">
        <v>169</v>
      </c>
      <c r="G78" s="16"/>
      <c r="H78" s="17">
        <v>8.3594289000000002E-2</v>
      </c>
      <c r="I78" s="17">
        <v>2.2661015999999998</v>
      </c>
      <c r="J78" s="17">
        <v>0.43141832000000002</v>
      </c>
      <c r="K78" s="17">
        <v>8.2969055E-3</v>
      </c>
      <c r="L78" s="17">
        <v>3.5446787000000001E-3</v>
      </c>
      <c r="M78" s="17">
        <v>1.3592024</v>
      </c>
      <c r="N78" s="48">
        <v>3.6486010999999999E-2</v>
      </c>
      <c r="O78" s="48">
        <v>1.0008896999999999E-4</v>
      </c>
      <c r="P78" s="48">
        <v>5.2625301999999997E-3</v>
      </c>
      <c r="Q78" s="48">
        <v>17.993169999999999</v>
      </c>
      <c r="R78" s="48">
        <v>2.3201963999999999</v>
      </c>
      <c r="S78" s="50">
        <v>6.6060491999999998E-2</v>
      </c>
      <c r="T78" s="50">
        <v>0.43141832000000002</v>
      </c>
      <c r="U78" s="18">
        <v>7.2195543999999997E-9</v>
      </c>
      <c r="V78" s="18">
        <v>1.1627392E-2</v>
      </c>
      <c r="W78" s="18">
        <v>1.3907488999999999E-3</v>
      </c>
      <c r="X78" s="18">
        <v>5.4348951999999997E-8</v>
      </c>
      <c r="Y78" s="18">
        <v>1.5018319999999999E-8</v>
      </c>
      <c r="Z78" s="18">
        <v>6.3014705000000003E-10</v>
      </c>
      <c r="AA78" s="18">
        <v>8.2969055E-3</v>
      </c>
      <c r="AB78" s="18">
        <v>1.0008896999999999E-4</v>
      </c>
      <c r="AC78" s="18">
        <v>5.2625301999999997E-3</v>
      </c>
      <c r="AD78" s="18">
        <v>3.6486010999999999E-2</v>
      </c>
      <c r="AE78" s="18">
        <v>6.8981386000000002</v>
      </c>
      <c r="AF78" s="18">
        <v>68.567300000000003</v>
      </c>
      <c r="AG78" s="18">
        <v>0.17622690999999999</v>
      </c>
      <c r="AH78" s="18">
        <v>2.0998682999999998</v>
      </c>
      <c r="AI78" s="18">
        <v>1.3069135999999999E-6</v>
      </c>
      <c r="AJ78" s="18">
        <v>8.5804011000000004E-5</v>
      </c>
      <c r="AK78" s="18">
        <v>0.35124158999999999</v>
      </c>
      <c r="AL78" s="18">
        <v>8.0090919999999996E-2</v>
      </c>
    </row>
    <row r="79" spans="1:38" x14ac:dyDescent="0.3">
      <c r="A79" s="16" t="s">
        <v>315</v>
      </c>
      <c r="B79" s="16" t="s">
        <v>749</v>
      </c>
      <c r="C79" s="16" t="s">
        <v>760</v>
      </c>
      <c r="D79" s="16" t="s">
        <v>754</v>
      </c>
      <c r="E79" s="16" t="s">
        <v>752</v>
      </c>
      <c r="F79" s="16" t="s">
        <v>169</v>
      </c>
      <c r="G79" s="16"/>
      <c r="H79" s="17">
        <v>8.0325985000000003E-2</v>
      </c>
      <c r="I79" s="17">
        <v>2.2657839000000002</v>
      </c>
      <c r="J79" s="17">
        <v>0.43170589999999998</v>
      </c>
      <c r="K79" s="17">
        <v>8.2913494999999997E-3</v>
      </c>
      <c r="L79" s="17">
        <v>3.5729899999999998E-3</v>
      </c>
      <c r="M79" s="17">
        <v>1.3591008</v>
      </c>
      <c r="N79" s="48">
        <v>3.6486181999999999E-2</v>
      </c>
      <c r="O79" s="48">
        <v>9.9739041999999997E-5</v>
      </c>
      <c r="P79" s="48">
        <v>5.3295002000000001E-3</v>
      </c>
      <c r="Q79" s="48">
        <v>17.992766</v>
      </c>
      <c r="R79" s="48">
        <v>2.319833</v>
      </c>
      <c r="S79" s="50">
        <v>6.6089303000000002E-2</v>
      </c>
      <c r="T79" s="50">
        <v>0.43170589999999998</v>
      </c>
      <c r="U79" s="18">
        <v>7.2214773999999998E-9</v>
      </c>
      <c r="V79" s="18">
        <v>1.1613201E-2</v>
      </c>
      <c r="W79" s="18">
        <v>1.3901918999999999E-3</v>
      </c>
      <c r="X79" s="18">
        <v>5.4291579000000002E-8</v>
      </c>
      <c r="Y79" s="18">
        <v>1.4655859E-8</v>
      </c>
      <c r="Z79" s="18">
        <v>6.2644587000000005E-10</v>
      </c>
      <c r="AA79" s="18">
        <v>8.2913494999999997E-3</v>
      </c>
      <c r="AB79" s="18">
        <v>9.9739041999999997E-5</v>
      </c>
      <c r="AC79" s="18">
        <v>5.3295002000000001E-3</v>
      </c>
      <c r="AD79" s="18">
        <v>3.6486181999999999E-2</v>
      </c>
      <c r="AE79" s="18">
        <v>6.9020829999999993</v>
      </c>
      <c r="AF79" s="18">
        <v>68.555373000000003</v>
      </c>
      <c r="AG79" s="18">
        <v>0.17544634000000001</v>
      </c>
      <c r="AH79" s="18">
        <v>2.0995377</v>
      </c>
      <c r="AI79" s="18">
        <v>1.309857E-6</v>
      </c>
      <c r="AJ79" s="18">
        <v>8.5654065999999997E-5</v>
      </c>
      <c r="AK79" s="18">
        <v>0.35153406999999998</v>
      </c>
      <c r="AL79" s="18">
        <v>8.0086172999999997E-2</v>
      </c>
    </row>
    <row r="80" spans="1:38" x14ac:dyDescent="0.3">
      <c r="A80" s="16" t="s">
        <v>303</v>
      </c>
      <c r="B80" s="16" t="s">
        <v>749</v>
      </c>
      <c r="C80" s="16" t="s">
        <v>761</v>
      </c>
      <c r="D80" s="16" t="s">
        <v>754</v>
      </c>
      <c r="E80" s="16" t="s">
        <v>667</v>
      </c>
      <c r="F80" s="16" t="s">
        <v>169</v>
      </c>
      <c r="G80" s="16"/>
      <c r="H80" s="17">
        <v>6.0615497999999997E-2</v>
      </c>
      <c r="I80" s="17">
        <v>4.2119290999999999</v>
      </c>
      <c r="J80" s="17">
        <v>0.49356915000000001</v>
      </c>
      <c r="K80" s="17">
        <v>9.3893284000000007E-3</v>
      </c>
      <c r="L80" s="17">
        <v>3.1235776E-3</v>
      </c>
      <c r="M80" s="17">
        <v>1.1606155</v>
      </c>
      <c r="N80" s="48">
        <v>4.2444546999999999E-2</v>
      </c>
      <c r="O80" s="48">
        <v>1.1891083E-4</v>
      </c>
      <c r="P80" s="48">
        <v>4.0270543999999997E-3</v>
      </c>
      <c r="Q80" s="48">
        <v>19.443314000000001</v>
      </c>
      <c r="R80" s="48">
        <v>4.3474120000000003</v>
      </c>
      <c r="S80" s="50">
        <v>8.1434772999999988E-2</v>
      </c>
      <c r="T80" s="50">
        <v>0.49356915000000001</v>
      </c>
      <c r="U80" s="18">
        <v>1.5909095000000001E-8</v>
      </c>
      <c r="V80" s="18">
        <v>5.5647837999999998E-2</v>
      </c>
      <c r="W80" s="18">
        <v>1.589727E-3</v>
      </c>
      <c r="X80" s="18">
        <v>6.4602943000000005E-8</v>
      </c>
      <c r="Y80" s="18">
        <v>8.7306775000000003E-9</v>
      </c>
      <c r="Z80" s="18">
        <v>6.7610721000000004E-10</v>
      </c>
      <c r="AA80" s="18">
        <v>9.3893284000000007E-3</v>
      </c>
      <c r="AB80" s="18">
        <v>1.1891083E-4</v>
      </c>
      <c r="AC80" s="18">
        <v>4.0270543999999997E-3</v>
      </c>
      <c r="AD80" s="18">
        <v>4.2444546999999999E-2</v>
      </c>
      <c r="AE80" s="18">
        <v>23.665980400000002</v>
      </c>
      <c r="AF80" s="18">
        <v>58.581788000000003</v>
      </c>
      <c r="AG80" s="18">
        <v>0.65172187000000004</v>
      </c>
      <c r="AH80" s="18">
        <v>3.9449735000000001</v>
      </c>
      <c r="AI80" s="18">
        <v>1.8539322000000001E-6</v>
      </c>
      <c r="AJ80" s="18">
        <v>1.4704721E-4</v>
      </c>
      <c r="AK80" s="18">
        <v>0.42512999000000001</v>
      </c>
      <c r="AL80" s="18">
        <v>6.8292112000000002E-2</v>
      </c>
    </row>
    <row r="81" spans="1:38" x14ac:dyDescent="0.3">
      <c r="A81" s="16" t="s">
        <v>299</v>
      </c>
      <c r="B81" s="16" t="s">
        <v>749</v>
      </c>
      <c r="C81" s="16" t="s">
        <v>762</v>
      </c>
      <c r="D81" s="16" t="s">
        <v>751</v>
      </c>
      <c r="E81" s="16" t="s">
        <v>752</v>
      </c>
      <c r="F81" s="16" t="s">
        <v>169</v>
      </c>
      <c r="G81" s="16"/>
      <c r="H81" s="17">
        <v>6.4501443000000006E-2</v>
      </c>
      <c r="I81" s="17">
        <v>4.5440247999999999</v>
      </c>
      <c r="J81" s="17">
        <v>0.46192737</v>
      </c>
      <c r="K81" s="17">
        <v>1.0085246000000001E-2</v>
      </c>
      <c r="L81" s="17">
        <v>3.5842790000000001E-3</v>
      </c>
      <c r="M81" s="17">
        <v>1.2138217</v>
      </c>
      <c r="N81" s="48">
        <v>4.4173668999999999E-2</v>
      </c>
      <c r="O81" s="48">
        <v>1.6132143000000001E-4</v>
      </c>
      <c r="P81" s="48">
        <v>4.5537384E-3</v>
      </c>
      <c r="Q81" s="48">
        <v>19.815470999999999</v>
      </c>
      <c r="R81" s="48">
        <v>4.7245884</v>
      </c>
      <c r="S81" s="50">
        <v>8.8413379E-2</v>
      </c>
      <c r="T81" s="50">
        <v>0.46192737</v>
      </c>
      <c r="U81" s="18">
        <v>2.0073366000000001E-8</v>
      </c>
      <c r="V81" s="18">
        <v>8.4502909000000001E-2</v>
      </c>
      <c r="W81" s="18">
        <v>1.3969264999999999E-3</v>
      </c>
      <c r="X81" s="18">
        <v>6.6887568999999995E-8</v>
      </c>
      <c r="Y81" s="18">
        <v>1.1760704E-8</v>
      </c>
      <c r="Z81" s="18">
        <v>9.435364400000001E-10</v>
      </c>
      <c r="AA81" s="18">
        <v>1.0085246000000001E-2</v>
      </c>
      <c r="AB81" s="18">
        <v>1.6132143000000001E-4</v>
      </c>
      <c r="AC81" s="18">
        <v>4.5537384E-3</v>
      </c>
      <c r="AD81" s="18">
        <v>4.4173668999999999E-2</v>
      </c>
      <c r="AE81" s="18">
        <v>23.799654400000001</v>
      </c>
      <c r="AF81" s="18">
        <v>61.149011000000002</v>
      </c>
      <c r="AG81" s="18">
        <v>1.0954345000000001</v>
      </c>
      <c r="AH81" s="18">
        <v>4.2957052999999998</v>
      </c>
      <c r="AI81" s="18">
        <v>1.786868E-6</v>
      </c>
      <c r="AJ81" s="18">
        <v>1.2619967E-4</v>
      </c>
      <c r="AK81" s="18">
        <v>0.39030261999999999</v>
      </c>
      <c r="AL81" s="18">
        <v>7.1498543999999997E-2</v>
      </c>
    </row>
    <row r="82" spans="1:38" x14ac:dyDescent="0.3">
      <c r="A82" s="16" t="s">
        <v>301</v>
      </c>
      <c r="B82" s="16" t="s">
        <v>749</v>
      </c>
      <c r="C82" s="16" t="s">
        <v>763</v>
      </c>
      <c r="D82" s="16" t="s">
        <v>754</v>
      </c>
      <c r="E82" s="16" t="s">
        <v>752</v>
      </c>
      <c r="F82" s="16" t="s">
        <v>169</v>
      </c>
      <c r="G82" s="16"/>
      <c r="H82" s="17">
        <v>6.4501765000000003E-2</v>
      </c>
      <c r="I82" s="17">
        <v>4.7442168000000002</v>
      </c>
      <c r="J82" s="17">
        <v>0.47399122999999999</v>
      </c>
      <c r="K82" s="17">
        <v>1.0140222000000001E-2</v>
      </c>
      <c r="L82" s="17">
        <v>3.5948501000000002E-3</v>
      </c>
      <c r="M82" s="17">
        <v>1.2151685000000001</v>
      </c>
      <c r="N82" s="48">
        <v>4.4386902999999998E-2</v>
      </c>
      <c r="O82" s="48">
        <v>1.6243148E-4</v>
      </c>
      <c r="P82" s="48">
        <v>4.5737614000000001E-3</v>
      </c>
      <c r="Q82" s="48">
        <v>20.021716000000001</v>
      </c>
      <c r="R82" s="48">
        <v>4.9295210000000003</v>
      </c>
      <c r="S82" s="50">
        <v>8.9604115999999998E-2</v>
      </c>
      <c r="T82" s="50">
        <v>0.47399122999999999</v>
      </c>
      <c r="U82" s="18">
        <v>2.0338804000000001E-8</v>
      </c>
      <c r="V82" s="18">
        <v>8.6330394000000005E-2</v>
      </c>
      <c r="W82" s="18">
        <v>1.4711310000000001E-3</v>
      </c>
      <c r="X82" s="18">
        <v>6.7664724999999999E-8</v>
      </c>
      <c r="Y82" s="18">
        <v>1.1997531E-8</v>
      </c>
      <c r="Z82" s="18">
        <v>9.5044131999999996E-10</v>
      </c>
      <c r="AA82" s="18">
        <v>1.0140222000000001E-2</v>
      </c>
      <c r="AB82" s="18">
        <v>1.6243148E-4</v>
      </c>
      <c r="AC82" s="18">
        <v>4.5737614000000001E-3</v>
      </c>
      <c r="AD82" s="18">
        <v>4.4386902999999998E-2</v>
      </c>
      <c r="AE82" s="18">
        <v>23.877385100000001</v>
      </c>
      <c r="AF82" s="18">
        <v>61.331054999999999</v>
      </c>
      <c r="AG82" s="18">
        <v>1.0967849000000001</v>
      </c>
      <c r="AH82" s="18">
        <v>4.4858294000000001</v>
      </c>
      <c r="AI82" s="18">
        <v>1.8990553999999999E-6</v>
      </c>
      <c r="AJ82" s="18">
        <v>1.3163328E-4</v>
      </c>
      <c r="AK82" s="18">
        <v>0.40235436000000002</v>
      </c>
      <c r="AL82" s="18">
        <v>7.1505230000000003E-2</v>
      </c>
    </row>
    <row r="83" spans="1:38" x14ac:dyDescent="0.3">
      <c r="A83" s="16" t="s">
        <v>295</v>
      </c>
      <c r="B83" s="16" t="s">
        <v>749</v>
      </c>
      <c r="C83" s="16" t="s">
        <v>764</v>
      </c>
      <c r="D83" s="16" t="s">
        <v>751</v>
      </c>
      <c r="E83" s="16" t="s">
        <v>752</v>
      </c>
      <c r="F83" s="16" t="s">
        <v>169</v>
      </c>
      <c r="G83" s="16"/>
      <c r="H83" s="17">
        <v>6.8424031999999996E-2</v>
      </c>
      <c r="I83" s="17">
        <v>4.7589508</v>
      </c>
      <c r="J83" s="17">
        <v>0.48048429999999998</v>
      </c>
      <c r="K83" s="17">
        <v>1.0650089E-2</v>
      </c>
      <c r="L83" s="17">
        <v>2.9965555999999999E-3</v>
      </c>
      <c r="M83" s="17">
        <v>1.2790355</v>
      </c>
      <c r="N83" s="48">
        <v>4.6597998000000002E-2</v>
      </c>
      <c r="O83" s="48">
        <v>1.6572935E-4</v>
      </c>
      <c r="P83" s="48">
        <v>3.0824940999999999E-3</v>
      </c>
      <c r="Q83" s="48">
        <v>20.052057000000001</v>
      </c>
      <c r="R83" s="48">
        <v>4.9439137000000004</v>
      </c>
      <c r="S83" s="50">
        <v>9.0616134000000001E-2</v>
      </c>
      <c r="T83" s="50">
        <v>0.48048429999999998</v>
      </c>
      <c r="U83" s="18">
        <v>2.2143839000000001E-8</v>
      </c>
      <c r="V83" s="18">
        <v>8.5407601999999999E-2</v>
      </c>
      <c r="W83" s="18">
        <v>1.4802965E-3</v>
      </c>
      <c r="X83" s="18">
        <v>7.0692265000000004E-8</v>
      </c>
      <c r="Y83" s="18">
        <v>1.2270189000000001E-8</v>
      </c>
      <c r="Z83" s="18">
        <v>9.6930147999999993E-10</v>
      </c>
      <c r="AA83" s="18">
        <v>1.0650089E-2</v>
      </c>
      <c r="AB83" s="18">
        <v>1.6572935E-4</v>
      </c>
      <c r="AC83" s="18">
        <v>3.0824940999999999E-3</v>
      </c>
      <c r="AD83" s="18">
        <v>4.6597998000000002E-2</v>
      </c>
      <c r="AE83" s="18">
        <v>26.913512799999999</v>
      </c>
      <c r="AF83" s="18">
        <v>64.818124999999995</v>
      </c>
      <c r="AG83" s="18">
        <v>1.1046411</v>
      </c>
      <c r="AH83" s="18">
        <v>4.4965812999999999</v>
      </c>
      <c r="AI83" s="18">
        <v>1.9339647999999998E-6</v>
      </c>
      <c r="AJ83" s="18">
        <v>1.3261832000000001E-4</v>
      </c>
      <c r="AK83" s="18">
        <v>0.40502557</v>
      </c>
      <c r="AL83" s="18">
        <v>7.5326109000000002E-2</v>
      </c>
    </row>
    <row r="84" spans="1:38" x14ac:dyDescent="0.3">
      <c r="A84" s="16" t="s">
        <v>297</v>
      </c>
      <c r="B84" s="16" t="s">
        <v>749</v>
      </c>
      <c r="C84" s="16" t="s">
        <v>765</v>
      </c>
      <c r="D84" s="16" t="s">
        <v>754</v>
      </c>
      <c r="E84" s="16" t="s">
        <v>752</v>
      </c>
      <c r="F84" s="16" t="s">
        <v>169</v>
      </c>
      <c r="G84" s="16"/>
      <c r="H84" s="17">
        <v>6.8424355000000006E-2</v>
      </c>
      <c r="I84" s="17">
        <v>4.9591428000000004</v>
      </c>
      <c r="J84" s="17">
        <v>0.49254816000000001</v>
      </c>
      <c r="K84" s="17">
        <v>1.0705065999999999E-2</v>
      </c>
      <c r="L84" s="17">
        <v>3.0071267E-3</v>
      </c>
      <c r="M84" s="17">
        <v>1.2803823999999999</v>
      </c>
      <c r="N84" s="48">
        <v>4.6811232000000001E-2</v>
      </c>
      <c r="O84" s="48">
        <v>1.6683940000000001E-4</v>
      </c>
      <c r="P84" s="48">
        <v>3.1025171E-3</v>
      </c>
      <c r="Q84" s="48">
        <v>20.258303000000002</v>
      </c>
      <c r="R84" s="48">
        <v>5.1488462999999998</v>
      </c>
      <c r="S84" s="50">
        <v>9.1806870999999998E-2</v>
      </c>
      <c r="T84" s="50">
        <v>0.49254816000000001</v>
      </c>
      <c r="U84" s="18">
        <v>2.2409277000000001E-8</v>
      </c>
      <c r="V84" s="18">
        <v>8.7235087000000003E-2</v>
      </c>
      <c r="W84" s="18">
        <v>1.554501E-3</v>
      </c>
      <c r="X84" s="18">
        <v>7.1469420999999995E-8</v>
      </c>
      <c r="Y84" s="18">
        <v>1.2507015000000001E-8</v>
      </c>
      <c r="Z84" s="18">
        <v>9.7620637000000005E-10</v>
      </c>
      <c r="AA84" s="18">
        <v>1.0705065999999999E-2</v>
      </c>
      <c r="AB84" s="18">
        <v>1.6683940000000001E-4</v>
      </c>
      <c r="AC84" s="18">
        <v>3.1025171E-3</v>
      </c>
      <c r="AD84" s="18">
        <v>4.6811232000000001E-2</v>
      </c>
      <c r="AE84" s="18">
        <v>26.9912435</v>
      </c>
      <c r="AF84" s="18">
        <v>65.000169999999997</v>
      </c>
      <c r="AG84" s="18">
        <v>1.1059914</v>
      </c>
      <c r="AH84" s="18">
        <v>4.6867052999999999</v>
      </c>
      <c r="AI84" s="18">
        <v>2.0461521999999998E-6</v>
      </c>
      <c r="AJ84" s="18">
        <v>1.3805193000000001E-4</v>
      </c>
      <c r="AK84" s="18">
        <v>0.41707730999999998</v>
      </c>
      <c r="AL84" s="18">
        <v>7.5332794999999994E-2</v>
      </c>
    </row>
    <row r="85" spans="1:38" x14ac:dyDescent="0.3">
      <c r="A85" s="16" t="s">
        <v>305</v>
      </c>
      <c r="B85" s="16" t="s">
        <v>749</v>
      </c>
      <c r="C85" s="16" t="s">
        <v>766</v>
      </c>
      <c r="D85" s="16" t="s">
        <v>751</v>
      </c>
      <c r="E85" s="16" t="s">
        <v>752</v>
      </c>
      <c r="F85" s="16" t="s">
        <v>169</v>
      </c>
      <c r="G85" s="16"/>
      <c r="H85" s="17">
        <v>6.8392910000000001E-2</v>
      </c>
      <c r="I85" s="17">
        <v>4.7101186000000004</v>
      </c>
      <c r="J85" s="17">
        <v>0.49901625999999999</v>
      </c>
      <c r="K85" s="17">
        <v>1.1013070999999999E-2</v>
      </c>
      <c r="L85" s="17">
        <v>3.7064381999999999E-3</v>
      </c>
      <c r="M85" s="17">
        <v>1.2787413999999999</v>
      </c>
      <c r="N85" s="48">
        <v>4.8356791000000003E-2</v>
      </c>
      <c r="O85" s="48">
        <v>1.6532217E-4</v>
      </c>
      <c r="P85" s="48">
        <v>4.5708168000000004E-3</v>
      </c>
      <c r="Q85" s="48">
        <v>19.986737000000002</v>
      </c>
      <c r="R85" s="48">
        <v>4.8945036000000002</v>
      </c>
      <c r="S85" s="50">
        <v>9.3684058000000001E-2</v>
      </c>
      <c r="T85" s="50">
        <v>0.49901625999999999</v>
      </c>
      <c r="U85" s="18">
        <v>2.0504759E-8</v>
      </c>
      <c r="V85" s="18">
        <v>8.4873997000000007E-2</v>
      </c>
      <c r="W85" s="18">
        <v>1.5445738999999999E-3</v>
      </c>
      <c r="X85" s="18">
        <v>7.2792872999999998E-8</v>
      </c>
      <c r="Y85" s="18">
        <v>1.4359039999999999E-8</v>
      </c>
      <c r="Z85" s="18">
        <v>9.7846402999999991E-10</v>
      </c>
      <c r="AA85" s="18">
        <v>1.1013070999999999E-2</v>
      </c>
      <c r="AB85" s="18">
        <v>1.6532217E-4</v>
      </c>
      <c r="AC85" s="18">
        <v>4.5708168000000004E-3</v>
      </c>
      <c r="AD85" s="18">
        <v>4.8356791000000003E-2</v>
      </c>
      <c r="AE85" s="18">
        <v>23.8231118</v>
      </c>
      <c r="AF85" s="18">
        <v>64.418738000000005</v>
      </c>
      <c r="AG85" s="18">
        <v>1.1140445999999999</v>
      </c>
      <c r="AH85" s="18">
        <v>4.4461111000000004</v>
      </c>
      <c r="AI85" s="18">
        <v>1.8640112E-6</v>
      </c>
      <c r="AJ85" s="18">
        <v>1.3310624000000001E-4</v>
      </c>
      <c r="AK85" s="18">
        <v>0.42356110000000002</v>
      </c>
      <c r="AL85" s="18">
        <v>7.5322053E-2</v>
      </c>
    </row>
    <row r="86" spans="1:38" x14ac:dyDescent="0.3">
      <c r="A86" s="16" t="s">
        <v>307</v>
      </c>
      <c r="B86" s="16" t="s">
        <v>749</v>
      </c>
      <c r="C86" s="16" t="s">
        <v>767</v>
      </c>
      <c r="D86" s="16" t="s">
        <v>754</v>
      </c>
      <c r="E86" s="16" t="s">
        <v>752</v>
      </c>
      <c r="F86" s="16" t="s">
        <v>169</v>
      </c>
      <c r="G86" s="16"/>
      <c r="H86" s="17">
        <v>6.8393232999999998E-2</v>
      </c>
      <c r="I86" s="17">
        <v>4.9103105999999999</v>
      </c>
      <c r="J86" s="17">
        <v>0.51108012000000003</v>
      </c>
      <c r="K86" s="17">
        <v>1.1068048E-2</v>
      </c>
      <c r="L86" s="17">
        <v>3.7170093E-3</v>
      </c>
      <c r="M86" s="17">
        <v>1.2800882</v>
      </c>
      <c r="N86" s="48">
        <v>4.8570025000000003E-2</v>
      </c>
      <c r="O86" s="48">
        <v>1.6643221E-4</v>
      </c>
      <c r="P86" s="48">
        <v>4.5908397999999996E-3</v>
      </c>
      <c r="Q86" s="48">
        <v>20.192983000000002</v>
      </c>
      <c r="R86" s="48">
        <v>5.0994362999999998</v>
      </c>
      <c r="S86" s="50">
        <v>9.4874794999999998E-2</v>
      </c>
      <c r="T86" s="50">
        <v>0.51108012000000003</v>
      </c>
      <c r="U86" s="18">
        <v>2.0770197E-8</v>
      </c>
      <c r="V86" s="18">
        <v>8.6701480999999997E-2</v>
      </c>
      <c r="W86" s="18">
        <v>1.6187784000000001E-3</v>
      </c>
      <c r="X86" s="18">
        <v>7.3570030000000006E-8</v>
      </c>
      <c r="Y86" s="18">
        <v>1.4595866000000001E-8</v>
      </c>
      <c r="Z86" s="18">
        <v>9.8536890999999998E-10</v>
      </c>
      <c r="AA86" s="18">
        <v>1.1068048E-2</v>
      </c>
      <c r="AB86" s="18">
        <v>1.6643221E-4</v>
      </c>
      <c r="AC86" s="18">
        <v>4.5908397999999996E-3</v>
      </c>
      <c r="AD86" s="18">
        <v>4.8570025000000003E-2</v>
      </c>
      <c r="AE86" s="18">
        <v>23.9008425</v>
      </c>
      <c r="AF86" s="18">
        <v>64.600783000000007</v>
      </c>
      <c r="AG86" s="18">
        <v>1.1153949999999999</v>
      </c>
      <c r="AH86" s="18">
        <v>4.6362351000000004</v>
      </c>
      <c r="AI86" s="18">
        <v>1.9761984999999999E-6</v>
      </c>
      <c r="AJ86" s="18">
        <v>1.3853984E-4</v>
      </c>
      <c r="AK86" s="18">
        <v>0.43561284</v>
      </c>
      <c r="AL86" s="18">
        <v>7.5328739000000006E-2</v>
      </c>
    </row>
    <row r="87" spans="1:38" x14ac:dyDescent="0.3">
      <c r="A87" s="16" t="s">
        <v>293</v>
      </c>
      <c r="B87" s="16" t="s">
        <v>749</v>
      </c>
      <c r="C87" s="16" t="s">
        <v>768</v>
      </c>
      <c r="D87" s="16" t="s">
        <v>751</v>
      </c>
      <c r="E87" s="16" t="s">
        <v>667</v>
      </c>
      <c r="F87" s="16" t="s">
        <v>169</v>
      </c>
      <c r="G87" s="16"/>
      <c r="H87" s="17">
        <v>5.1368391999999999E-2</v>
      </c>
      <c r="I87" s="17">
        <v>2.4924667</v>
      </c>
      <c r="J87" s="17">
        <v>0.35610761000000002</v>
      </c>
      <c r="K87" s="17">
        <v>7.8635987000000001E-3</v>
      </c>
      <c r="L87" s="17">
        <v>2.6262272000000001E-3</v>
      </c>
      <c r="M87" s="17">
        <v>0.98211143999999995</v>
      </c>
      <c r="N87" s="48">
        <v>3.5643016999999999E-2</v>
      </c>
      <c r="O87" s="48">
        <v>9.7711345000000004E-5</v>
      </c>
      <c r="P87" s="48">
        <v>3.3819459999999998E-3</v>
      </c>
      <c r="Q87" s="48">
        <v>15.379918999999999</v>
      </c>
      <c r="R87" s="48">
        <v>2.5897169</v>
      </c>
      <c r="S87" s="50">
        <v>6.4977549999999995E-2</v>
      </c>
      <c r="T87" s="50">
        <v>0.35610761000000002</v>
      </c>
      <c r="U87" s="18">
        <v>1.0980621000000001E-8</v>
      </c>
      <c r="V87" s="18">
        <v>4.0547249E-2</v>
      </c>
      <c r="W87" s="18">
        <v>1.1926014999999999E-3</v>
      </c>
      <c r="X87" s="18">
        <v>5.3797609999999998E-8</v>
      </c>
      <c r="Y87" s="18">
        <v>7.0566011000000002E-9</v>
      </c>
      <c r="Z87" s="18">
        <v>5.5439902999999999E-10</v>
      </c>
      <c r="AA87" s="18">
        <v>7.8635987000000001E-3</v>
      </c>
      <c r="AB87" s="18">
        <v>9.7711345000000004E-5</v>
      </c>
      <c r="AC87" s="18">
        <v>3.3819459999999998E-3</v>
      </c>
      <c r="AD87" s="18">
        <v>3.5643016999999999E-2</v>
      </c>
      <c r="AE87" s="18">
        <v>19.945791100000001</v>
      </c>
      <c r="AF87" s="18">
        <v>49.468899</v>
      </c>
      <c r="AG87" s="18">
        <v>0.54974867000000005</v>
      </c>
      <c r="AH87" s="18">
        <v>2.3536869</v>
      </c>
      <c r="AI87" s="18">
        <v>1.3929973E-6</v>
      </c>
      <c r="AJ87" s="18">
        <v>1.0747959000000001E-4</v>
      </c>
      <c r="AK87" s="18">
        <v>0.29813935000000003</v>
      </c>
      <c r="AL87" s="18">
        <v>5.7860779000000001E-2</v>
      </c>
    </row>
    <row r="88" spans="1:38" x14ac:dyDescent="0.3">
      <c r="A88" s="16" t="s">
        <v>270</v>
      </c>
      <c r="B88" s="16" t="s">
        <v>749</v>
      </c>
      <c r="C88" s="16" t="s">
        <v>769</v>
      </c>
      <c r="D88" s="16" t="s">
        <v>751</v>
      </c>
      <c r="E88" s="16" t="s">
        <v>667</v>
      </c>
      <c r="F88" s="16" t="s">
        <v>169</v>
      </c>
      <c r="G88" s="16"/>
      <c r="H88" s="17">
        <v>5.6719690000000003E-2</v>
      </c>
      <c r="I88" s="17">
        <v>2.4890691999999999</v>
      </c>
      <c r="J88" s="17">
        <v>0.55512353999999997</v>
      </c>
      <c r="K88" s="17">
        <v>8.7047910999999995E-3</v>
      </c>
      <c r="L88" s="17">
        <v>4.6300804999999997E-3</v>
      </c>
      <c r="M88" s="17">
        <v>2.1112437000000002</v>
      </c>
      <c r="N88" s="48">
        <v>3.8715775000000001E-2</v>
      </c>
      <c r="O88" s="48">
        <v>1.7285428999999999E-4</v>
      </c>
      <c r="P88" s="48">
        <v>7.0731079999999998E-3</v>
      </c>
      <c r="Q88" s="48">
        <v>19.664358</v>
      </c>
      <c r="R88" s="48">
        <v>2.5420417999999998</v>
      </c>
      <c r="S88" s="50">
        <v>7.9602399000000004E-2</v>
      </c>
      <c r="T88" s="50">
        <v>0.55512353999999997</v>
      </c>
      <c r="U88" s="18">
        <v>6.6531859999999998E-9</v>
      </c>
      <c r="V88" s="18">
        <v>8.6291617000000004E-3</v>
      </c>
      <c r="W88" s="18">
        <v>1.7374886999999999E-3</v>
      </c>
      <c r="X88" s="18">
        <v>5.5130877000000003E-8</v>
      </c>
      <c r="Y88" s="18">
        <v>1.4805134000000001E-8</v>
      </c>
      <c r="Z88" s="18">
        <v>1.0422817E-9</v>
      </c>
      <c r="AA88" s="18">
        <v>8.7047910999999995E-3</v>
      </c>
      <c r="AB88" s="18">
        <v>1.7285428999999999E-4</v>
      </c>
      <c r="AC88" s="18">
        <v>7.0731079999999998E-3</v>
      </c>
      <c r="AD88" s="18">
        <v>3.8715775000000001E-2</v>
      </c>
      <c r="AE88" s="18">
        <v>7.9976133999999997</v>
      </c>
      <c r="AF88" s="18">
        <v>106.18051</v>
      </c>
      <c r="AG88" s="18">
        <v>0.12413737</v>
      </c>
      <c r="AH88" s="18">
        <v>2.2993855999999999</v>
      </c>
      <c r="AI88" s="18">
        <v>1.5671997E-6</v>
      </c>
      <c r="AJ88" s="18">
        <v>9.2248564999999994E-5</v>
      </c>
      <c r="AK88" s="18">
        <v>0.43045331999999997</v>
      </c>
      <c r="AL88" s="18">
        <v>0.12457798</v>
      </c>
    </row>
    <row r="89" spans="1:38" x14ac:dyDescent="0.3">
      <c r="A89" s="16" t="s">
        <v>273</v>
      </c>
      <c r="B89" s="16" t="s">
        <v>749</v>
      </c>
      <c r="C89" s="16" t="s">
        <v>770</v>
      </c>
      <c r="D89" s="16" t="s">
        <v>754</v>
      </c>
      <c r="E89" s="16" t="s">
        <v>667</v>
      </c>
      <c r="F89" s="16" t="s">
        <v>169</v>
      </c>
      <c r="G89" s="16"/>
      <c r="H89" s="17">
        <v>5.6719967000000003E-2</v>
      </c>
      <c r="I89" s="17">
        <v>2.6705950999999999</v>
      </c>
      <c r="J89" s="17">
        <v>0.56547734000000005</v>
      </c>
      <c r="K89" s="17">
        <v>8.7521378000000004E-3</v>
      </c>
      <c r="L89" s="17">
        <v>4.6392313000000003E-3</v>
      </c>
      <c r="M89" s="17">
        <v>2.1124195000000001</v>
      </c>
      <c r="N89" s="48">
        <v>3.8897965999999999E-2</v>
      </c>
      <c r="O89" s="48">
        <v>1.7383580000000001E-4</v>
      </c>
      <c r="P89" s="48">
        <v>7.0902405E-3</v>
      </c>
      <c r="Q89" s="48">
        <v>19.851996</v>
      </c>
      <c r="R89" s="48">
        <v>2.7284989999999998</v>
      </c>
      <c r="S89" s="50">
        <v>8.0646898000000009E-2</v>
      </c>
      <c r="T89" s="50">
        <v>0.56547734000000005</v>
      </c>
      <c r="U89" s="18">
        <v>6.8819048000000003E-9</v>
      </c>
      <c r="V89" s="18">
        <v>1.0694386E-2</v>
      </c>
      <c r="W89" s="18">
        <v>1.8008545999999999E-3</v>
      </c>
      <c r="X89" s="18">
        <v>5.5797234000000002E-8</v>
      </c>
      <c r="Y89" s="18">
        <v>1.5010573000000001E-8</v>
      </c>
      <c r="Z89" s="18">
        <v>1.0482506E-9</v>
      </c>
      <c r="AA89" s="18">
        <v>8.7521378000000004E-3</v>
      </c>
      <c r="AB89" s="18">
        <v>1.7383580000000001E-4</v>
      </c>
      <c r="AC89" s="18">
        <v>7.0902405E-3</v>
      </c>
      <c r="AD89" s="18">
        <v>3.8897965999999999E-2</v>
      </c>
      <c r="AE89" s="18">
        <v>8.0643638000000006</v>
      </c>
      <c r="AF89" s="18">
        <v>106.33872</v>
      </c>
      <c r="AG89" s="18">
        <v>0.12533042999999999</v>
      </c>
      <c r="AH89" s="18">
        <v>2.4722586</v>
      </c>
      <c r="AI89" s="18">
        <v>1.6663935999999999E-6</v>
      </c>
      <c r="AJ89" s="18">
        <v>9.7189855000000006E-5</v>
      </c>
      <c r="AK89" s="18">
        <v>0.44079642000000002</v>
      </c>
      <c r="AL89" s="18">
        <v>0.12458373</v>
      </c>
    </row>
    <row r="90" spans="1:38" x14ac:dyDescent="0.3">
      <c r="A90" s="16" t="s">
        <v>289</v>
      </c>
      <c r="B90" s="16" t="s">
        <v>749</v>
      </c>
      <c r="C90" s="16" t="s">
        <v>771</v>
      </c>
      <c r="D90" s="16" t="s">
        <v>751</v>
      </c>
      <c r="E90" s="16" t="s">
        <v>667</v>
      </c>
      <c r="F90" s="16" t="s">
        <v>169</v>
      </c>
      <c r="G90" s="16"/>
      <c r="H90" s="17">
        <v>8.3621218999999997E-2</v>
      </c>
      <c r="I90" s="17">
        <v>2.3994133999999998</v>
      </c>
      <c r="J90" s="17">
        <v>0.47229038000000001</v>
      </c>
      <c r="K90" s="17">
        <v>7.4020550999999999E-3</v>
      </c>
      <c r="L90" s="17">
        <v>3.4414051999999999E-3</v>
      </c>
      <c r="M90" s="17">
        <v>1.3738553</v>
      </c>
      <c r="N90" s="48">
        <v>3.2289077999999999E-2</v>
      </c>
      <c r="O90" s="48">
        <v>1.0999814E-4</v>
      </c>
      <c r="P90" s="48">
        <v>5.1658876999999999E-3</v>
      </c>
      <c r="Q90" s="48">
        <v>18.182348000000001</v>
      </c>
      <c r="R90" s="48">
        <v>2.4574603000000002</v>
      </c>
      <c r="S90" s="50">
        <v>6.4235191000000011E-2</v>
      </c>
      <c r="T90" s="50">
        <v>0.47229038000000001</v>
      </c>
      <c r="U90" s="18">
        <v>6.4129604999999999E-9</v>
      </c>
      <c r="V90" s="18">
        <v>1.0719945E-2</v>
      </c>
      <c r="W90" s="18">
        <v>1.5615220999999999E-3</v>
      </c>
      <c r="X90" s="18">
        <v>4.6914380000000001E-8</v>
      </c>
      <c r="Y90" s="18">
        <v>2.5978762000000002E-9</v>
      </c>
      <c r="Z90" s="18">
        <v>7.6170443999999999E-10</v>
      </c>
      <c r="AA90" s="18">
        <v>7.4020550999999999E-3</v>
      </c>
      <c r="AB90" s="18">
        <v>1.0999814E-4</v>
      </c>
      <c r="AC90" s="18">
        <v>5.1658876999999999E-3</v>
      </c>
      <c r="AD90" s="18">
        <v>3.2289077999999999E-2</v>
      </c>
      <c r="AE90" s="18">
        <v>9.9158368999999986</v>
      </c>
      <c r="AF90" s="18">
        <v>69.199263999999999</v>
      </c>
      <c r="AG90" s="18">
        <v>0.14308272999999999</v>
      </c>
      <c r="AH90" s="18">
        <v>2.2176600999999998</v>
      </c>
      <c r="AI90" s="18">
        <v>1.6811547000000001E-6</v>
      </c>
      <c r="AJ90" s="18">
        <v>1.2186826E-4</v>
      </c>
      <c r="AK90" s="18">
        <v>0.39118449</v>
      </c>
      <c r="AL90" s="18">
        <v>8.0984021000000003E-2</v>
      </c>
    </row>
    <row r="91" spans="1:38" x14ac:dyDescent="0.3">
      <c r="A91" s="16" t="s">
        <v>291</v>
      </c>
      <c r="B91" s="16" t="s">
        <v>749</v>
      </c>
      <c r="C91" s="16" t="s">
        <v>772</v>
      </c>
      <c r="D91" s="16" t="s">
        <v>754</v>
      </c>
      <c r="E91" s="16" t="s">
        <v>667</v>
      </c>
      <c r="F91" s="16" t="s">
        <v>169</v>
      </c>
      <c r="G91" s="16"/>
      <c r="H91" s="17">
        <v>8.3621499000000002E-2</v>
      </c>
      <c r="I91" s="17">
        <v>2.5944555</v>
      </c>
      <c r="J91" s="17">
        <v>0.48274289999999997</v>
      </c>
      <c r="K91" s="17">
        <v>7.4500907000000002E-3</v>
      </c>
      <c r="L91" s="17">
        <v>3.4507400999999999E-3</v>
      </c>
      <c r="M91" s="17">
        <v>1.3750427000000001</v>
      </c>
      <c r="N91" s="48">
        <v>3.2472360999999998E-2</v>
      </c>
      <c r="O91" s="48">
        <v>1.1102098000000001E-4</v>
      </c>
      <c r="P91" s="48">
        <v>5.1831532999999999E-3</v>
      </c>
      <c r="Q91" s="48">
        <v>18.384637999999999</v>
      </c>
      <c r="R91" s="48">
        <v>2.6584935999999999</v>
      </c>
      <c r="S91" s="50">
        <v>6.5317128000000002E-2</v>
      </c>
      <c r="T91" s="50">
        <v>0.48274289999999997</v>
      </c>
      <c r="U91" s="18">
        <v>6.6457565999999998E-9</v>
      </c>
      <c r="V91" s="18">
        <v>1.3389563E-2</v>
      </c>
      <c r="W91" s="18">
        <v>1.6252594999999999E-3</v>
      </c>
      <c r="X91" s="18">
        <v>4.7587484000000003E-8</v>
      </c>
      <c r="Y91" s="18">
        <v>2.8084185E-9</v>
      </c>
      <c r="Z91" s="18">
        <v>7.6779121000000001E-10</v>
      </c>
      <c r="AA91" s="18">
        <v>7.4500907000000002E-3</v>
      </c>
      <c r="AB91" s="18">
        <v>1.1102098000000001E-4</v>
      </c>
      <c r="AC91" s="18">
        <v>5.1831532999999999E-3</v>
      </c>
      <c r="AD91" s="18">
        <v>3.2472360999999998E-2</v>
      </c>
      <c r="AE91" s="18">
        <v>9.9834068000000009</v>
      </c>
      <c r="AF91" s="18">
        <v>69.358141000000003</v>
      </c>
      <c r="AG91" s="18">
        <v>0.14431234000000001</v>
      </c>
      <c r="AH91" s="18">
        <v>2.4039313</v>
      </c>
      <c r="AI91" s="18">
        <v>1.7849827999999999E-6</v>
      </c>
      <c r="AJ91" s="18">
        <v>1.2715962E-4</v>
      </c>
      <c r="AK91" s="18">
        <v>0.40162589999999998</v>
      </c>
      <c r="AL91" s="18">
        <v>8.0989842000000006E-2</v>
      </c>
    </row>
    <row r="92" spans="1:38" x14ac:dyDescent="0.3">
      <c r="A92" s="16" t="s">
        <v>281</v>
      </c>
      <c r="B92" s="16" t="s">
        <v>749</v>
      </c>
      <c r="C92" s="16" t="s">
        <v>773</v>
      </c>
      <c r="D92" s="16" t="s">
        <v>751</v>
      </c>
      <c r="E92" s="16" t="s">
        <v>752</v>
      </c>
      <c r="F92" s="16" t="s">
        <v>169</v>
      </c>
      <c r="G92" s="16"/>
      <c r="H92" s="17">
        <v>7.3439690000000002E-2</v>
      </c>
      <c r="I92" s="17">
        <v>2.0536118999999999</v>
      </c>
      <c r="J92" s="17">
        <v>0.42903985</v>
      </c>
      <c r="K92" s="17">
        <v>6.7706041999999996E-3</v>
      </c>
      <c r="L92" s="17">
        <v>3.2589388000000001E-3</v>
      </c>
      <c r="M92" s="17">
        <v>1.4113285</v>
      </c>
      <c r="N92" s="48">
        <v>2.9807812E-2</v>
      </c>
      <c r="O92" s="48">
        <v>8.9728411000000003E-5</v>
      </c>
      <c r="P92" s="48">
        <v>5.0150817E-3</v>
      </c>
      <c r="Q92" s="48">
        <v>17.75713</v>
      </c>
      <c r="R92" s="48">
        <v>2.1015907</v>
      </c>
      <c r="S92" s="50">
        <v>5.8901050999999996E-2</v>
      </c>
      <c r="T92" s="50">
        <v>0.42903985</v>
      </c>
      <c r="U92" s="18">
        <v>5.7314759999999997E-9</v>
      </c>
      <c r="V92" s="18">
        <v>8.9412798000000002E-3</v>
      </c>
      <c r="W92" s="18">
        <v>1.3314290999999999E-3</v>
      </c>
      <c r="X92" s="18">
        <v>4.3191712000000001E-8</v>
      </c>
      <c r="Y92" s="18">
        <v>1.0049761000000001E-8</v>
      </c>
      <c r="Z92" s="18">
        <v>6.6737923000000001E-10</v>
      </c>
      <c r="AA92" s="18">
        <v>6.7706041999999996E-3</v>
      </c>
      <c r="AB92" s="18">
        <v>8.9728411000000003E-5</v>
      </c>
      <c r="AC92" s="18">
        <v>5.0150817E-3</v>
      </c>
      <c r="AD92" s="18">
        <v>2.9807812E-2</v>
      </c>
      <c r="AE92" s="18">
        <v>5.0223827999999999</v>
      </c>
      <c r="AF92" s="18">
        <v>71.060429999999997</v>
      </c>
      <c r="AG92" s="18">
        <v>0.14657290000000001</v>
      </c>
      <c r="AH92" s="18">
        <v>1.8966516</v>
      </c>
      <c r="AI92" s="18">
        <v>1.2114814E-6</v>
      </c>
      <c r="AJ92" s="18">
        <v>7.9369723000000003E-5</v>
      </c>
      <c r="AK92" s="18">
        <v>0.34572138000000002</v>
      </c>
      <c r="AL92" s="18">
        <v>8.3239093E-2</v>
      </c>
    </row>
    <row r="93" spans="1:38" x14ac:dyDescent="0.3">
      <c r="A93" s="16" t="s">
        <v>283</v>
      </c>
      <c r="B93" s="16" t="s">
        <v>749</v>
      </c>
      <c r="C93" s="16" t="s">
        <v>774</v>
      </c>
      <c r="D93" s="16" t="s">
        <v>754</v>
      </c>
      <c r="E93" s="16" t="s">
        <v>752</v>
      </c>
      <c r="F93" s="16" t="s">
        <v>169</v>
      </c>
      <c r="G93" s="16"/>
      <c r="H93" s="17">
        <v>7.3439969999999993E-2</v>
      </c>
      <c r="I93" s="17">
        <v>2.2486538999999999</v>
      </c>
      <c r="J93" s="17">
        <v>0.43949237000000002</v>
      </c>
      <c r="K93" s="17">
        <v>6.8186397999999999E-3</v>
      </c>
      <c r="L93" s="17">
        <v>3.2682737000000002E-3</v>
      </c>
      <c r="M93" s="17">
        <v>1.4125159</v>
      </c>
      <c r="N93" s="48">
        <v>2.9991094999999999E-2</v>
      </c>
      <c r="O93" s="48">
        <v>9.0751246000000005E-5</v>
      </c>
      <c r="P93" s="48">
        <v>5.0323473000000001E-3</v>
      </c>
      <c r="Q93" s="48">
        <v>17.959420000000001</v>
      </c>
      <c r="R93" s="48">
        <v>2.3026241000000001</v>
      </c>
      <c r="S93" s="50">
        <v>5.9982989E-2</v>
      </c>
      <c r="T93" s="50">
        <v>0.43949237000000002</v>
      </c>
      <c r="U93" s="18">
        <v>5.9642721000000004E-9</v>
      </c>
      <c r="V93" s="18">
        <v>1.1610898E-2</v>
      </c>
      <c r="W93" s="18">
        <v>1.3951664999999999E-3</v>
      </c>
      <c r="X93" s="18">
        <v>4.3864815999999997E-8</v>
      </c>
      <c r="Y93" s="18">
        <v>1.0260303E-8</v>
      </c>
      <c r="Z93" s="18">
        <v>6.7346600000000002E-10</v>
      </c>
      <c r="AA93" s="18">
        <v>6.8186397999999999E-3</v>
      </c>
      <c r="AB93" s="18">
        <v>9.0751246000000005E-5</v>
      </c>
      <c r="AC93" s="18">
        <v>5.0323473000000001E-3</v>
      </c>
      <c r="AD93" s="18">
        <v>2.9991094999999999E-2</v>
      </c>
      <c r="AE93" s="18">
        <v>5.0899526000000002</v>
      </c>
      <c r="AF93" s="18">
        <v>71.219307000000001</v>
      </c>
      <c r="AG93" s="18">
        <v>0.14780251999999999</v>
      </c>
      <c r="AH93" s="18">
        <v>2.0829228</v>
      </c>
      <c r="AI93" s="18">
        <v>1.3153095000000001E-6</v>
      </c>
      <c r="AJ93" s="18">
        <v>8.4661090000000001E-5</v>
      </c>
      <c r="AK93" s="18">
        <v>0.35616279000000001</v>
      </c>
      <c r="AL93" s="18">
        <v>8.3244914000000003E-2</v>
      </c>
    </row>
    <row r="94" spans="1:38" x14ac:dyDescent="0.3">
      <c r="A94" s="16" t="s">
        <v>276</v>
      </c>
      <c r="B94" s="16" t="s">
        <v>749</v>
      </c>
      <c r="C94" s="16" t="s">
        <v>775</v>
      </c>
      <c r="D94" s="16" t="s">
        <v>751</v>
      </c>
      <c r="E94" s="16" t="s">
        <v>752</v>
      </c>
      <c r="F94" s="16" t="s">
        <v>169</v>
      </c>
      <c r="G94" s="16"/>
      <c r="H94" s="17">
        <v>7.7105973999999994E-2</v>
      </c>
      <c r="I94" s="17">
        <v>2.2919581999999998</v>
      </c>
      <c r="J94" s="17">
        <v>0.44549504000000001</v>
      </c>
      <c r="K94" s="17">
        <v>7.5421435E-3</v>
      </c>
      <c r="L94" s="17">
        <v>2.9297214999999999E-3</v>
      </c>
      <c r="M94" s="17">
        <v>1.2232308999999999</v>
      </c>
      <c r="N94" s="48">
        <v>3.3234592E-2</v>
      </c>
      <c r="O94" s="48">
        <v>9.3671661000000006E-5</v>
      </c>
      <c r="P94" s="48">
        <v>4.0696049E-3</v>
      </c>
      <c r="Q94" s="48">
        <v>18.007483000000001</v>
      </c>
      <c r="R94" s="48">
        <v>2.3447841</v>
      </c>
      <c r="S94" s="50">
        <v>6.0194273E-2</v>
      </c>
      <c r="T94" s="50">
        <v>0.44549504000000001</v>
      </c>
      <c r="U94" s="18">
        <v>6.3915777999999997E-9</v>
      </c>
      <c r="V94" s="18">
        <v>9.8060640999999994E-3</v>
      </c>
      <c r="W94" s="18">
        <v>1.4691794000000001E-3</v>
      </c>
      <c r="X94" s="18">
        <v>4.8123843000000001E-8</v>
      </c>
      <c r="Y94" s="18">
        <v>1.0412687E-8</v>
      </c>
      <c r="Z94" s="18">
        <v>6.8502609000000002E-10</v>
      </c>
      <c r="AA94" s="18">
        <v>7.5421435E-3</v>
      </c>
      <c r="AB94" s="18">
        <v>9.3671661000000006E-5</v>
      </c>
      <c r="AC94" s="18">
        <v>4.0696049E-3</v>
      </c>
      <c r="AD94" s="18">
        <v>3.3234592E-2</v>
      </c>
      <c r="AE94" s="18">
        <v>4.9704166000000001</v>
      </c>
      <c r="AF94" s="18">
        <v>61.634971</v>
      </c>
      <c r="AG94" s="18">
        <v>0.16019659</v>
      </c>
      <c r="AH94" s="18">
        <v>2.1167368</v>
      </c>
      <c r="AI94" s="18">
        <v>1.3609514000000001E-6</v>
      </c>
      <c r="AJ94" s="18">
        <v>8.73336E-5</v>
      </c>
      <c r="AK94" s="18">
        <v>0.37330126000000002</v>
      </c>
      <c r="AL94" s="18">
        <v>7.2106443000000006E-2</v>
      </c>
    </row>
    <row r="95" spans="1:38" x14ac:dyDescent="0.3">
      <c r="A95" s="16" t="s">
        <v>279</v>
      </c>
      <c r="B95" s="16" t="s">
        <v>749</v>
      </c>
      <c r="C95" s="16" t="s">
        <v>776</v>
      </c>
      <c r="D95" s="16" t="s">
        <v>754</v>
      </c>
      <c r="E95" s="16" t="s">
        <v>752</v>
      </c>
      <c r="F95" s="16" t="s">
        <v>169</v>
      </c>
      <c r="G95" s="16"/>
      <c r="H95" s="17">
        <v>7.7106253999999999E-2</v>
      </c>
      <c r="I95" s="17">
        <v>2.4870003000000001</v>
      </c>
      <c r="J95" s="17">
        <v>0.45594755999999997</v>
      </c>
      <c r="K95" s="17">
        <v>7.5901789999999998E-3</v>
      </c>
      <c r="L95" s="17">
        <v>2.9390563999999999E-3</v>
      </c>
      <c r="M95" s="17">
        <v>1.2244183</v>
      </c>
      <c r="N95" s="48">
        <v>3.3417875E-2</v>
      </c>
      <c r="O95" s="48">
        <v>9.4694495999999995E-5</v>
      </c>
      <c r="P95" s="48">
        <v>4.0868705E-3</v>
      </c>
      <c r="Q95" s="48">
        <v>18.209772000000001</v>
      </c>
      <c r="R95" s="48">
        <v>2.5458175000000001</v>
      </c>
      <c r="S95" s="50">
        <v>6.1276210999999997E-2</v>
      </c>
      <c r="T95" s="50">
        <v>0.45594755999999997</v>
      </c>
      <c r="U95" s="18">
        <v>6.6243739000000004E-9</v>
      </c>
      <c r="V95" s="18">
        <v>1.2475682E-2</v>
      </c>
      <c r="W95" s="18">
        <v>1.5329167999999999E-3</v>
      </c>
      <c r="X95" s="18">
        <v>4.8796948E-8</v>
      </c>
      <c r="Y95" s="18">
        <v>1.0623229E-8</v>
      </c>
      <c r="Z95" s="18">
        <v>6.9111286000000003E-10</v>
      </c>
      <c r="AA95" s="18">
        <v>7.5901789999999998E-3</v>
      </c>
      <c r="AB95" s="18">
        <v>9.4694495999999995E-5</v>
      </c>
      <c r="AC95" s="18">
        <v>4.0868705E-3</v>
      </c>
      <c r="AD95" s="18">
        <v>3.3417875E-2</v>
      </c>
      <c r="AE95" s="18">
        <v>5.0379864000000003</v>
      </c>
      <c r="AF95" s="18">
        <v>61.793847999999997</v>
      </c>
      <c r="AG95" s="18">
        <v>0.16142620999999999</v>
      </c>
      <c r="AH95" s="18">
        <v>2.3030080000000002</v>
      </c>
      <c r="AI95" s="18">
        <v>1.4647794E-6</v>
      </c>
      <c r="AJ95" s="18">
        <v>9.2624966999999998E-5</v>
      </c>
      <c r="AK95" s="18">
        <v>0.38374267000000001</v>
      </c>
      <c r="AL95" s="18">
        <v>7.2112263999999995E-2</v>
      </c>
    </row>
    <row r="96" spans="1:38" x14ac:dyDescent="0.3">
      <c r="A96" s="16" t="s">
        <v>285</v>
      </c>
      <c r="B96" s="16" t="s">
        <v>749</v>
      </c>
      <c r="C96" s="16" t="s">
        <v>777</v>
      </c>
      <c r="D96" s="16" t="s">
        <v>751</v>
      </c>
      <c r="E96" s="16" t="s">
        <v>752</v>
      </c>
      <c r="F96" s="16" t="s">
        <v>169</v>
      </c>
      <c r="G96" s="16"/>
      <c r="H96" s="17">
        <v>7.7106006000000005E-2</v>
      </c>
      <c r="I96" s="17">
        <v>2.2153249000000002</v>
      </c>
      <c r="J96" s="17">
        <v>0.44456259999999997</v>
      </c>
      <c r="K96" s="17">
        <v>7.4498035999999998E-3</v>
      </c>
      <c r="L96" s="17">
        <v>3.3233071000000002E-3</v>
      </c>
      <c r="M96" s="17">
        <v>1.2231352</v>
      </c>
      <c r="N96" s="48">
        <v>3.2882115000000003E-2</v>
      </c>
      <c r="O96" s="48">
        <v>9.3318803000000007E-5</v>
      </c>
      <c r="P96" s="48">
        <v>4.9697318999999997E-3</v>
      </c>
      <c r="Q96" s="48">
        <v>17.929309</v>
      </c>
      <c r="R96" s="48">
        <v>2.2670962000000001</v>
      </c>
      <c r="S96" s="50">
        <v>6.0542562000000001E-2</v>
      </c>
      <c r="T96" s="50">
        <v>0.44456259999999997</v>
      </c>
      <c r="U96" s="18">
        <v>6.2783818000000001E-9</v>
      </c>
      <c r="V96" s="18">
        <v>9.4534544999999998E-3</v>
      </c>
      <c r="W96" s="18">
        <v>1.4556663999999999E-3</v>
      </c>
      <c r="X96" s="18">
        <v>4.7477264E-8</v>
      </c>
      <c r="Y96" s="18">
        <v>1.0879129000000001E-8</v>
      </c>
      <c r="Z96" s="18">
        <v>5.7183184000000001E-10</v>
      </c>
      <c r="AA96" s="18">
        <v>7.4498035999999998E-3</v>
      </c>
      <c r="AB96" s="18">
        <v>9.3318803000000007E-5</v>
      </c>
      <c r="AC96" s="18">
        <v>4.9697318999999997E-3</v>
      </c>
      <c r="AD96" s="18">
        <v>3.2882115000000003E-2</v>
      </c>
      <c r="AE96" s="18">
        <v>3.6609278000000001</v>
      </c>
      <c r="AF96" s="18">
        <v>61.626838999999997</v>
      </c>
      <c r="AG96" s="18">
        <v>0.15972047</v>
      </c>
      <c r="AH96" s="18">
        <v>2.0443829</v>
      </c>
      <c r="AI96" s="18">
        <v>1.2977475E-6</v>
      </c>
      <c r="AJ96" s="18">
        <v>8.5697274000000006E-5</v>
      </c>
      <c r="AK96" s="18">
        <v>0.37237267000000002</v>
      </c>
      <c r="AL96" s="18">
        <v>7.2104232000000004E-2</v>
      </c>
    </row>
    <row r="97" spans="1:38" x14ac:dyDescent="0.3">
      <c r="A97" s="16" t="s">
        <v>287</v>
      </c>
      <c r="B97" s="16" t="s">
        <v>749</v>
      </c>
      <c r="C97" s="16" t="s">
        <v>778</v>
      </c>
      <c r="D97" s="16" t="s">
        <v>754</v>
      </c>
      <c r="E97" s="16" t="s">
        <v>752</v>
      </c>
      <c r="F97" s="16" t="s">
        <v>169</v>
      </c>
      <c r="G97" s="16"/>
      <c r="H97" s="17">
        <v>7.7106285999999996E-2</v>
      </c>
      <c r="I97" s="17">
        <v>2.4103669999999999</v>
      </c>
      <c r="J97" s="17">
        <v>0.45501512</v>
      </c>
      <c r="K97" s="17">
        <v>7.4978392000000001E-3</v>
      </c>
      <c r="L97" s="17">
        <v>3.3326419999999998E-3</v>
      </c>
      <c r="M97" s="17">
        <v>1.2243226</v>
      </c>
      <c r="N97" s="48">
        <v>3.3065398000000003E-2</v>
      </c>
      <c r="O97" s="48">
        <v>9.4341637999999995E-5</v>
      </c>
      <c r="P97" s="48">
        <v>4.9869974999999997E-3</v>
      </c>
      <c r="Q97" s="48">
        <v>18.131599000000001</v>
      </c>
      <c r="R97" s="48">
        <v>2.4681294999999999</v>
      </c>
      <c r="S97" s="50">
        <v>6.1624499999999999E-2</v>
      </c>
      <c r="T97" s="50">
        <v>0.45501512</v>
      </c>
      <c r="U97" s="18">
        <v>6.5111779E-9</v>
      </c>
      <c r="V97" s="18">
        <v>1.2123073E-2</v>
      </c>
      <c r="W97" s="18">
        <v>1.5194038E-3</v>
      </c>
      <c r="X97" s="18">
        <v>4.8150369E-8</v>
      </c>
      <c r="Y97" s="18">
        <v>1.1089671E-8</v>
      </c>
      <c r="Z97" s="18">
        <v>5.7791859999999997E-10</v>
      </c>
      <c r="AA97" s="18">
        <v>7.4978392000000001E-3</v>
      </c>
      <c r="AB97" s="18">
        <v>9.4341637999999995E-5</v>
      </c>
      <c r="AC97" s="18">
        <v>4.9869974999999997E-3</v>
      </c>
      <c r="AD97" s="18">
        <v>3.3065398000000003E-2</v>
      </c>
      <c r="AE97" s="18">
        <v>3.7284977000000001</v>
      </c>
      <c r="AF97" s="18">
        <v>61.785716000000001</v>
      </c>
      <c r="AG97" s="18">
        <v>0.16095008999999999</v>
      </c>
      <c r="AH97" s="18">
        <v>2.2306541000000002</v>
      </c>
      <c r="AI97" s="18">
        <v>1.4015756000000001E-6</v>
      </c>
      <c r="AJ97" s="18">
        <v>9.0988641000000004E-5</v>
      </c>
      <c r="AK97" s="18">
        <v>0.38281408</v>
      </c>
      <c r="AL97" s="18">
        <v>7.2110052999999993E-2</v>
      </c>
    </row>
    <row r="98" spans="1:38" x14ac:dyDescent="0.3">
      <c r="A98" s="16" t="s">
        <v>325</v>
      </c>
      <c r="B98" s="16" t="s">
        <v>749</v>
      </c>
      <c r="C98" s="16" t="s">
        <v>779</v>
      </c>
      <c r="D98" s="16" t="s">
        <v>751</v>
      </c>
      <c r="E98" s="16" t="s">
        <v>667</v>
      </c>
      <c r="F98" s="16" t="s">
        <v>169</v>
      </c>
      <c r="G98" s="16"/>
      <c r="H98" s="17">
        <v>9.0104820000000002E-2</v>
      </c>
      <c r="I98" s="17">
        <v>2.0105965000000001</v>
      </c>
      <c r="J98" s="17">
        <v>0.40747139999999998</v>
      </c>
      <c r="K98" s="17">
        <v>3.041892E-3</v>
      </c>
      <c r="L98" s="17">
        <v>3.3343488999999999E-3</v>
      </c>
      <c r="M98" s="17">
        <v>2.1772035999999999</v>
      </c>
      <c r="N98" s="48">
        <v>1.222765E-2</v>
      </c>
      <c r="O98" s="48">
        <v>2.7004185000000002E-4</v>
      </c>
      <c r="P98" s="48">
        <v>4.8338540999999999E-3</v>
      </c>
      <c r="Q98" s="48">
        <v>2.0872248</v>
      </c>
      <c r="R98" s="48">
        <v>2.0682502999999999</v>
      </c>
      <c r="S98" s="50">
        <v>5.3568137999999994E-2</v>
      </c>
      <c r="T98" s="50">
        <v>0.40747139999999998</v>
      </c>
      <c r="U98" s="18">
        <v>1.0755580999999999E-8</v>
      </c>
      <c r="V98" s="18">
        <v>1.8261895E-2</v>
      </c>
      <c r="W98" s="18">
        <v>8.6159813999999997E-4</v>
      </c>
      <c r="X98" s="18">
        <v>1.9610411E-8</v>
      </c>
      <c r="Y98" s="18">
        <v>1.5634579000000001E-9</v>
      </c>
      <c r="Z98" s="18">
        <v>1.2866483E-9</v>
      </c>
      <c r="AA98" s="18">
        <v>3.041892E-3</v>
      </c>
      <c r="AB98" s="18">
        <v>2.7004185000000002E-4</v>
      </c>
      <c r="AC98" s="18">
        <v>4.8338540999999999E-3</v>
      </c>
      <c r="AD98" s="18">
        <v>1.222765E-2</v>
      </c>
      <c r="AE98" s="18">
        <v>5.8361599999999996</v>
      </c>
      <c r="AF98" s="18">
        <v>109.52851</v>
      </c>
      <c r="AG98" s="18">
        <v>0.21950750999999999</v>
      </c>
      <c r="AH98" s="18">
        <v>1.8860006</v>
      </c>
      <c r="AI98" s="18">
        <v>1.3388474E-6</v>
      </c>
      <c r="AJ98" s="18">
        <v>7.5300041999999996E-5</v>
      </c>
      <c r="AK98" s="18">
        <v>0.27888117000000001</v>
      </c>
      <c r="AL98" s="18">
        <v>0.12851493</v>
      </c>
    </row>
    <row r="99" spans="1:38" x14ac:dyDescent="0.3">
      <c r="A99" s="16" t="s">
        <v>327</v>
      </c>
      <c r="B99" s="16" t="s">
        <v>749</v>
      </c>
      <c r="C99" s="16" t="s">
        <v>780</v>
      </c>
      <c r="D99" s="16" t="s">
        <v>754</v>
      </c>
      <c r="E99" s="16" t="s">
        <v>667</v>
      </c>
      <c r="F99" s="16" t="s">
        <v>169</v>
      </c>
      <c r="G99" s="16"/>
      <c r="H99" s="17">
        <v>9.0105345000000003E-2</v>
      </c>
      <c r="I99" s="17">
        <v>2.7605035</v>
      </c>
      <c r="J99" s="17">
        <v>0.44943306</v>
      </c>
      <c r="K99" s="17">
        <v>3.1185865000000002E-3</v>
      </c>
      <c r="L99" s="17">
        <v>3.3509722999999999E-3</v>
      </c>
      <c r="M99" s="17">
        <v>2.1785890999999999</v>
      </c>
      <c r="N99" s="48">
        <v>1.2499942999999999E-2</v>
      </c>
      <c r="O99" s="48">
        <v>2.7236482000000001E-4</v>
      </c>
      <c r="P99" s="48">
        <v>4.8595573999999997E-3</v>
      </c>
      <c r="Q99" s="48">
        <v>2.8541272000000002</v>
      </c>
      <c r="R99" s="48">
        <v>2.8327637000000001</v>
      </c>
      <c r="S99" s="50">
        <v>5.6497608999999997E-2</v>
      </c>
      <c r="T99" s="50">
        <v>0.44943306</v>
      </c>
      <c r="U99" s="18">
        <v>1.2369234E-8</v>
      </c>
      <c r="V99" s="18">
        <v>2.4231193000000002E-2</v>
      </c>
      <c r="W99" s="18">
        <v>9.8105641999999996E-4</v>
      </c>
      <c r="X99" s="18">
        <v>2.0463033E-8</v>
      </c>
      <c r="Y99" s="18">
        <v>1.8617324999999999E-9</v>
      </c>
      <c r="Z99" s="18">
        <v>1.3004873999999999E-9</v>
      </c>
      <c r="AA99" s="18">
        <v>3.1185865000000002E-3</v>
      </c>
      <c r="AB99" s="18">
        <v>2.7236482000000001E-4</v>
      </c>
      <c r="AC99" s="18">
        <v>4.8595573999999997E-3</v>
      </c>
      <c r="AD99" s="18">
        <v>1.2499942999999999E-2</v>
      </c>
      <c r="AE99" s="18">
        <v>5.9308534999999996</v>
      </c>
      <c r="AF99" s="18">
        <v>109.70122000000001</v>
      </c>
      <c r="AG99" s="18">
        <v>0.22160758999999999</v>
      </c>
      <c r="AH99" s="18">
        <v>2.5792787000000001</v>
      </c>
      <c r="AI99" s="18">
        <v>1.4947747E-6</v>
      </c>
      <c r="AJ99" s="18">
        <v>8.8318093999999994E-5</v>
      </c>
      <c r="AK99" s="18">
        <v>0.32081897999999998</v>
      </c>
      <c r="AL99" s="18">
        <v>0.12852575999999999</v>
      </c>
    </row>
    <row r="100" spans="1:38" x14ac:dyDescent="0.3">
      <c r="A100" s="16" t="s">
        <v>329</v>
      </c>
      <c r="B100" s="16" t="s">
        <v>749</v>
      </c>
      <c r="C100" s="16" t="s">
        <v>781</v>
      </c>
      <c r="D100" s="16" t="s">
        <v>735</v>
      </c>
      <c r="E100" s="16" t="s">
        <v>667</v>
      </c>
      <c r="F100" s="16" t="s">
        <v>332</v>
      </c>
      <c r="G100" s="16"/>
      <c r="H100" s="17">
        <v>2.8970930999999999E-3</v>
      </c>
      <c r="I100" s="17">
        <v>7.1832111999999997</v>
      </c>
      <c r="J100" s="17">
        <v>0.60961016999999995</v>
      </c>
      <c r="K100" s="17">
        <v>7.7566088000000002E-3</v>
      </c>
      <c r="L100" s="17">
        <v>3.1412974000000001E-3</v>
      </c>
      <c r="M100" s="17">
        <v>9.5801617000000006E-2</v>
      </c>
      <c r="N100" s="48">
        <v>2.8587890000000001E-2</v>
      </c>
      <c r="O100" s="48">
        <v>2.3086352E-4</v>
      </c>
      <c r="P100" s="48">
        <v>5.0137421999999999E-3</v>
      </c>
      <c r="Q100" s="48">
        <v>40.573585000000001</v>
      </c>
      <c r="R100" s="48">
        <v>7.4050887999999997</v>
      </c>
      <c r="S100" s="50">
        <v>0.11112274999999999</v>
      </c>
      <c r="T100" s="50">
        <v>0.60961016999999995</v>
      </c>
      <c r="U100" s="18">
        <v>1.0659265E-8</v>
      </c>
      <c r="V100" s="18">
        <v>2.0556957000000001E-2</v>
      </c>
      <c r="W100" s="18">
        <v>4.9600733000000003E-3</v>
      </c>
      <c r="X100" s="18">
        <v>5.8065809999999998E-8</v>
      </c>
      <c r="Y100" s="18">
        <v>6.3508176999999999E-9</v>
      </c>
      <c r="Z100" s="18">
        <v>3.5971505999999999E-10</v>
      </c>
      <c r="AA100" s="18">
        <v>7.7566088000000002E-3</v>
      </c>
      <c r="AB100" s="18">
        <v>2.3086352E-4</v>
      </c>
      <c r="AC100" s="18">
        <v>5.0137421999999999E-3</v>
      </c>
      <c r="AD100" s="18">
        <v>2.8587890000000001E-2</v>
      </c>
      <c r="AE100" s="18">
        <v>9.4491054000000005</v>
      </c>
      <c r="AF100" s="18">
        <v>56.400950000000002</v>
      </c>
      <c r="AG100" s="18">
        <v>4.1901710999999997</v>
      </c>
      <c r="AH100" s="18">
        <v>6.7381184000000003</v>
      </c>
      <c r="AI100" s="18">
        <v>2.8020996000000001E-6</v>
      </c>
      <c r="AJ100" s="18">
        <v>4.2289035E-4</v>
      </c>
      <c r="AK100" s="18">
        <v>0.60863575999999997</v>
      </c>
      <c r="AL100" s="18">
        <v>5.5152254000000005E-4</v>
      </c>
    </row>
    <row r="101" spans="1:38" x14ac:dyDescent="0.3">
      <c r="A101" s="16" t="s">
        <v>333</v>
      </c>
      <c r="B101" s="16" t="s">
        <v>749</v>
      </c>
      <c r="C101" s="16" t="s">
        <v>782</v>
      </c>
      <c r="D101" s="16" t="s">
        <v>751</v>
      </c>
      <c r="E101" s="16" t="s">
        <v>667</v>
      </c>
      <c r="F101" s="16" t="s">
        <v>169</v>
      </c>
      <c r="G101" s="16"/>
      <c r="H101" s="17">
        <v>4.5938552000000001E-2</v>
      </c>
      <c r="I101" s="17">
        <v>2.6058520999999999</v>
      </c>
      <c r="J101" s="17">
        <v>0.54905466000000003</v>
      </c>
      <c r="K101" s="17">
        <v>5.9561492999999997E-3</v>
      </c>
      <c r="L101" s="17">
        <v>4.3884524999999999E-3</v>
      </c>
      <c r="M101" s="17">
        <v>2.0808046</v>
      </c>
      <c r="N101" s="48">
        <v>2.6484409E-2</v>
      </c>
      <c r="O101" s="48">
        <v>1.7081706000000001E-4</v>
      </c>
      <c r="P101" s="48">
        <v>7.2077215E-3</v>
      </c>
      <c r="Q101" s="48">
        <v>18.446650000000002</v>
      </c>
      <c r="R101" s="48">
        <v>2.6616235000000001</v>
      </c>
      <c r="S101" s="50">
        <v>6.8235692000000001E-2</v>
      </c>
      <c r="T101" s="50">
        <v>0.54905466000000003</v>
      </c>
      <c r="U101" s="18">
        <v>9.0677315999999993E-9</v>
      </c>
      <c r="V101" s="18">
        <v>1.0257420999999999E-2</v>
      </c>
      <c r="W101" s="18">
        <v>1.7680346999999999E-3</v>
      </c>
      <c r="X101" s="18">
        <v>3.5962677999999999E-8</v>
      </c>
      <c r="Y101" s="18">
        <v>8.5182571999999998E-9</v>
      </c>
      <c r="Z101" s="18">
        <v>9.8051080000000001E-10</v>
      </c>
      <c r="AA101" s="18">
        <v>5.9561492999999997E-3</v>
      </c>
      <c r="AB101" s="18">
        <v>1.7081706000000001E-4</v>
      </c>
      <c r="AC101" s="18">
        <v>7.2077215E-3</v>
      </c>
      <c r="AD101" s="18">
        <v>2.6484409E-2</v>
      </c>
      <c r="AE101" s="18">
        <v>2.8215664</v>
      </c>
      <c r="AF101" s="18">
        <v>104.63524</v>
      </c>
      <c r="AG101" s="18">
        <v>8.9896948000000004E-2</v>
      </c>
      <c r="AH101" s="18">
        <v>2.4095189000000001</v>
      </c>
      <c r="AI101" s="18">
        <v>1.6386573E-6</v>
      </c>
      <c r="AJ101" s="18">
        <v>1.2494711E-4</v>
      </c>
      <c r="AK101" s="18">
        <v>0.42616620999999999</v>
      </c>
      <c r="AL101" s="18">
        <v>0.1227635</v>
      </c>
    </row>
    <row r="102" spans="1:38" x14ac:dyDescent="0.3">
      <c r="A102" s="16" t="s">
        <v>335</v>
      </c>
      <c r="B102" s="16" t="s">
        <v>749</v>
      </c>
      <c r="C102" s="16" t="s">
        <v>783</v>
      </c>
      <c r="D102" s="16" t="s">
        <v>754</v>
      </c>
      <c r="E102" s="16" t="s">
        <v>667</v>
      </c>
      <c r="F102" s="16" t="s">
        <v>169</v>
      </c>
      <c r="G102" s="16"/>
      <c r="H102" s="17">
        <v>4.5938829E-2</v>
      </c>
      <c r="I102" s="17">
        <v>2.7873779000000001</v>
      </c>
      <c r="J102" s="17">
        <v>0.55940846</v>
      </c>
      <c r="K102" s="17">
        <v>6.0034959000000001E-3</v>
      </c>
      <c r="L102" s="17">
        <v>4.3976032E-3</v>
      </c>
      <c r="M102" s="17">
        <v>2.0819804</v>
      </c>
      <c r="N102" s="48">
        <v>2.6666601000000002E-2</v>
      </c>
      <c r="O102" s="48">
        <v>1.7179857E-4</v>
      </c>
      <c r="P102" s="48">
        <v>7.2248540000000002E-3</v>
      </c>
      <c r="Q102" s="48">
        <v>18.634288000000002</v>
      </c>
      <c r="R102" s="48">
        <v>2.8480805999999999</v>
      </c>
      <c r="S102" s="50">
        <v>6.9280190999999991E-2</v>
      </c>
      <c r="T102" s="50">
        <v>0.55940846</v>
      </c>
      <c r="U102" s="18">
        <v>9.2964504000000006E-9</v>
      </c>
      <c r="V102" s="18">
        <v>1.2322646E-2</v>
      </c>
      <c r="W102" s="18">
        <v>1.8314005999999999E-3</v>
      </c>
      <c r="X102" s="18">
        <v>3.6629034999999998E-8</v>
      </c>
      <c r="Y102" s="18">
        <v>8.7236958999999999E-9</v>
      </c>
      <c r="Z102" s="18">
        <v>9.8647977999999994E-10</v>
      </c>
      <c r="AA102" s="18">
        <v>6.0034959000000001E-3</v>
      </c>
      <c r="AB102" s="18">
        <v>1.7179857E-4</v>
      </c>
      <c r="AC102" s="18">
        <v>7.2248540000000002E-3</v>
      </c>
      <c r="AD102" s="18">
        <v>2.6666601000000002E-2</v>
      </c>
      <c r="AE102" s="18">
        <v>2.8883166999999998</v>
      </c>
      <c r="AF102" s="18">
        <v>104.79345000000001</v>
      </c>
      <c r="AG102" s="18">
        <v>9.1090011999999998E-2</v>
      </c>
      <c r="AH102" s="18">
        <v>2.582392</v>
      </c>
      <c r="AI102" s="18">
        <v>1.7378511999999999E-6</v>
      </c>
      <c r="AJ102" s="18">
        <v>1.2988839999999999E-4</v>
      </c>
      <c r="AK102" s="18">
        <v>0.43650931999999998</v>
      </c>
      <c r="AL102" s="18">
        <v>0.12276925</v>
      </c>
    </row>
    <row r="103" spans="1:38" x14ac:dyDescent="0.3">
      <c r="A103" s="16" t="s">
        <v>561</v>
      </c>
      <c r="B103" s="16" t="s">
        <v>784</v>
      </c>
      <c r="C103" s="16" t="s">
        <v>785</v>
      </c>
      <c r="D103" s="16" t="s">
        <v>666</v>
      </c>
      <c r="E103" s="16" t="s">
        <v>667</v>
      </c>
      <c r="F103" s="16" t="s">
        <v>169</v>
      </c>
      <c r="G103" s="16" t="s">
        <v>169</v>
      </c>
      <c r="H103" s="17">
        <v>2.0576028999999999E-2</v>
      </c>
      <c r="I103" s="17">
        <v>24.084057000000001</v>
      </c>
      <c r="J103" s="17">
        <v>2.0154184000000002</v>
      </c>
      <c r="K103" s="17">
        <v>1.0165867E-2</v>
      </c>
      <c r="L103" s="17">
        <v>2.5472024999999999E-3</v>
      </c>
      <c r="M103" s="17">
        <v>0.72934732999999996</v>
      </c>
      <c r="N103" s="48">
        <v>4.2808230000000003E-2</v>
      </c>
      <c r="O103" s="48">
        <v>1.2311139000000001E-4</v>
      </c>
      <c r="P103" s="48">
        <v>2.9115745999999999E-3</v>
      </c>
      <c r="Q103" s="48">
        <v>33.926046999999997</v>
      </c>
      <c r="R103" s="48">
        <v>24.79609</v>
      </c>
      <c r="S103" s="50">
        <v>0.13969023999999999</v>
      </c>
      <c r="T103" s="50">
        <v>2.0154184000000002</v>
      </c>
      <c r="U103" s="18">
        <v>6.2449962000000001E-8</v>
      </c>
      <c r="V103" s="18">
        <v>0.1055387</v>
      </c>
      <c r="W103" s="18">
        <v>3.4684464000000002E-3</v>
      </c>
      <c r="X103" s="18">
        <v>6.7675938999999994E-8</v>
      </c>
      <c r="Y103" s="18">
        <v>1.1631327E-8</v>
      </c>
      <c r="Z103" s="18">
        <v>5.8040853000000003E-10</v>
      </c>
      <c r="AA103" s="18">
        <v>1.0165867E-2</v>
      </c>
      <c r="AB103" s="18">
        <v>1.2311139000000001E-4</v>
      </c>
      <c r="AC103" s="18">
        <v>2.9115745999999999E-3</v>
      </c>
      <c r="AD103" s="18">
        <v>4.2808230000000003E-2</v>
      </c>
      <c r="AE103" s="18">
        <v>10.273451</v>
      </c>
      <c r="AF103" s="18">
        <v>35.676399000000004</v>
      </c>
      <c r="AG103" s="18">
        <v>4.2791001000000002E-2</v>
      </c>
      <c r="AH103" s="18">
        <v>21.959163</v>
      </c>
      <c r="AI103" s="18">
        <v>2.7852855000000002E-6</v>
      </c>
      <c r="AJ103" s="18">
        <v>0.42574615999999998</v>
      </c>
      <c r="AK103" s="18">
        <v>1.5210939999999999</v>
      </c>
      <c r="AL103" s="18">
        <v>6.8578179000000003E-2</v>
      </c>
    </row>
    <row r="104" spans="1:38" x14ac:dyDescent="0.3">
      <c r="A104" s="16" t="s">
        <v>564</v>
      </c>
      <c r="B104" s="16" t="s">
        <v>784</v>
      </c>
      <c r="C104" s="16" t="s">
        <v>786</v>
      </c>
      <c r="D104" s="16" t="s">
        <v>666</v>
      </c>
      <c r="E104" s="16" t="s">
        <v>667</v>
      </c>
      <c r="F104" s="16" t="s">
        <v>169</v>
      </c>
      <c r="G104" s="16" t="s">
        <v>169</v>
      </c>
      <c r="H104" s="17">
        <v>1.3896213000000001E-3</v>
      </c>
      <c r="I104" s="17">
        <v>0.23427476</v>
      </c>
      <c r="J104" s="17">
        <v>4.9209619000000003E-2</v>
      </c>
      <c r="K104" s="17">
        <v>6.0693257999999998E-4</v>
      </c>
      <c r="L104" s="17">
        <v>1.4158751000000001E-4</v>
      </c>
      <c r="M104" s="17">
        <v>4.8713184999999999E-2</v>
      </c>
      <c r="N104" s="48">
        <v>2.6484464000000002E-3</v>
      </c>
      <c r="O104" s="48">
        <v>3.0679448000000002E-6</v>
      </c>
      <c r="P104" s="48">
        <v>1.6210829000000001E-4</v>
      </c>
      <c r="Q104" s="48">
        <v>0.87809855999999997</v>
      </c>
      <c r="R104" s="48">
        <v>0.26455072000000002</v>
      </c>
      <c r="S104" s="50">
        <v>4.6370042000000002E-3</v>
      </c>
      <c r="T104" s="50">
        <v>4.9209619000000003E-2</v>
      </c>
      <c r="U104" s="18">
        <v>4.5049284E-10</v>
      </c>
      <c r="V104" s="18">
        <v>4.6072075999999997E-3</v>
      </c>
      <c r="W104" s="18">
        <v>8.1686536000000003E-5</v>
      </c>
      <c r="X104" s="18">
        <v>4.1255353E-9</v>
      </c>
      <c r="Y104" s="18">
        <v>5.6748836000000001E-10</v>
      </c>
      <c r="Z104" s="18">
        <v>2.2570714999999999E-11</v>
      </c>
      <c r="AA104" s="18">
        <v>6.0693257999999998E-4</v>
      </c>
      <c r="AB104" s="18">
        <v>3.0679448000000002E-6</v>
      </c>
      <c r="AC104" s="18">
        <v>1.6210829000000001E-4</v>
      </c>
      <c r="AD104" s="18">
        <v>2.6484464000000002E-3</v>
      </c>
      <c r="AE104" s="18">
        <v>0.59155753999999994</v>
      </c>
      <c r="AF104" s="18">
        <v>2.3727592</v>
      </c>
      <c r="AG104" s="18">
        <v>5.3039217999999999E-3</v>
      </c>
      <c r="AH104" s="18">
        <v>0.22242862999999999</v>
      </c>
      <c r="AI104" s="18">
        <v>8.2614343000000001E-8</v>
      </c>
      <c r="AJ104" s="18">
        <v>2.8735828000000001E-2</v>
      </c>
      <c r="AK104" s="18">
        <v>1.5857445000000001E-2</v>
      </c>
      <c r="AL104" s="18">
        <v>4.6163460000000003E-3</v>
      </c>
    </row>
    <row r="105" spans="1:38" x14ac:dyDescent="0.3">
      <c r="A105" s="16" t="s">
        <v>375</v>
      </c>
      <c r="B105" s="16" t="s">
        <v>787</v>
      </c>
      <c r="C105" s="16" t="s">
        <v>788</v>
      </c>
      <c r="D105" s="16" t="s">
        <v>666</v>
      </c>
      <c r="E105" s="16" t="s">
        <v>667</v>
      </c>
      <c r="F105" s="16" t="s">
        <v>169</v>
      </c>
      <c r="G105" s="16" t="s">
        <v>169</v>
      </c>
      <c r="H105" s="17">
        <v>0.10066119</v>
      </c>
      <c r="I105" s="17">
        <v>2.4858823000000001</v>
      </c>
      <c r="J105" s="17">
        <v>0.40635428000000001</v>
      </c>
      <c r="K105" s="17">
        <v>1.5925624E-3</v>
      </c>
      <c r="L105" s="17">
        <v>4.3606269000000001E-3</v>
      </c>
      <c r="M105" s="17">
        <v>2.5082958</v>
      </c>
      <c r="N105" s="48">
        <v>5.8364710999999998E-3</v>
      </c>
      <c r="O105" s="48">
        <v>1.4557852E-4</v>
      </c>
      <c r="P105" s="48">
        <v>8.4770938999999997E-3</v>
      </c>
      <c r="Q105" s="48">
        <v>22.017336</v>
      </c>
      <c r="R105" s="48">
        <v>2.5372989000000001</v>
      </c>
      <c r="S105" s="50">
        <v>5.9072701999999998E-2</v>
      </c>
      <c r="T105" s="50">
        <v>0.40635428000000001</v>
      </c>
      <c r="U105" s="18">
        <v>6.5498958999999998E-9</v>
      </c>
      <c r="V105" s="18">
        <v>1.333385E-2</v>
      </c>
      <c r="W105" s="18">
        <v>9.4412741999999996E-4</v>
      </c>
      <c r="X105" s="18">
        <v>1.4104254E-8</v>
      </c>
      <c r="Y105" s="18">
        <v>3.8520835999999997E-9</v>
      </c>
      <c r="Z105" s="18">
        <v>8.1888424000000004E-10</v>
      </c>
      <c r="AA105" s="18">
        <v>1.5925624E-3</v>
      </c>
      <c r="AB105" s="18">
        <v>1.4557852E-4</v>
      </c>
      <c r="AC105" s="18">
        <v>8.4770938999999997E-3</v>
      </c>
      <c r="AD105" s="18">
        <v>5.8364710999999998E-3</v>
      </c>
      <c r="AE105" s="18">
        <v>21.455068300000001</v>
      </c>
      <c r="AF105" s="18">
        <v>126.58346</v>
      </c>
      <c r="AG105" s="18">
        <v>3.9665682000000001E-2</v>
      </c>
      <c r="AH105" s="18">
        <v>2.3456209000000001</v>
      </c>
      <c r="AI105" s="18">
        <v>1.3371636E-6</v>
      </c>
      <c r="AJ105" s="18">
        <v>8.0113646000000004E-5</v>
      </c>
      <c r="AK105" s="18">
        <v>0.25838913000000002</v>
      </c>
      <c r="AL105" s="18">
        <v>0.14788504</v>
      </c>
    </row>
    <row r="106" spans="1:38" x14ac:dyDescent="0.3">
      <c r="A106" s="16" t="s">
        <v>378</v>
      </c>
      <c r="B106" s="16" t="s">
        <v>787</v>
      </c>
      <c r="C106" s="16" t="s">
        <v>789</v>
      </c>
      <c r="D106" s="16" t="s">
        <v>666</v>
      </c>
      <c r="E106" s="16" t="s">
        <v>667</v>
      </c>
      <c r="F106" s="16" t="s">
        <v>169</v>
      </c>
      <c r="G106" s="16" t="s">
        <v>169</v>
      </c>
      <c r="H106" s="17">
        <v>8.6568026000000006E-2</v>
      </c>
      <c r="I106" s="17">
        <v>2.3041141000000001</v>
      </c>
      <c r="J106" s="17">
        <v>0.33772099999999999</v>
      </c>
      <c r="K106" s="17">
        <v>1.2093141E-3</v>
      </c>
      <c r="L106" s="17">
        <v>3.7179292000000001E-3</v>
      </c>
      <c r="M106" s="17">
        <v>2.1547778000000002</v>
      </c>
      <c r="N106" s="48">
        <v>4.3099210000000004E-3</v>
      </c>
      <c r="O106" s="48">
        <v>1.2207286000000001E-4</v>
      </c>
      <c r="P106" s="48">
        <v>7.2250105999999998E-3</v>
      </c>
      <c r="Q106" s="48">
        <v>19.114557000000001</v>
      </c>
      <c r="R106" s="48">
        <v>2.3627001000000001</v>
      </c>
      <c r="S106" s="50">
        <v>4.9374069E-2</v>
      </c>
      <c r="T106" s="50">
        <v>0.33772099999999999</v>
      </c>
      <c r="U106" s="18">
        <v>5.9389538999999996E-9</v>
      </c>
      <c r="V106" s="18">
        <v>2.6960702E-2</v>
      </c>
      <c r="W106" s="18">
        <v>5.9228351999999996E-4</v>
      </c>
      <c r="X106" s="18">
        <v>8.9035641999999999E-9</v>
      </c>
      <c r="Y106" s="18">
        <v>2.9974593999999999E-9</v>
      </c>
      <c r="Z106" s="18">
        <v>6.8786650999999999E-10</v>
      </c>
      <c r="AA106" s="18">
        <v>1.2093141E-3</v>
      </c>
      <c r="AB106" s="18">
        <v>1.2207286000000001E-4</v>
      </c>
      <c r="AC106" s="18">
        <v>7.2250105999999998E-3</v>
      </c>
      <c r="AD106" s="18">
        <v>4.3099210000000004E-3</v>
      </c>
      <c r="AE106" s="18">
        <v>18.2278184</v>
      </c>
      <c r="AF106" s="18">
        <v>108.49798</v>
      </c>
      <c r="AG106" s="18">
        <v>3.2715848999999998E-2</v>
      </c>
      <c r="AH106" s="18">
        <v>2.1793306000000001</v>
      </c>
      <c r="AI106" s="18">
        <v>1.0803172999999999E-6</v>
      </c>
      <c r="AJ106" s="18">
        <v>6.3040856999999997E-5</v>
      </c>
      <c r="AK106" s="18">
        <v>0.21049585000000001</v>
      </c>
      <c r="AL106" s="18">
        <v>0.1271621</v>
      </c>
    </row>
    <row r="107" spans="1:38" x14ac:dyDescent="0.3">
      <c r="A107" s="16" t="s">
        <v>382</v>
      </c>
      <c r="B107" s="16" t="s">
        <v>787</v>
      </c>
      <c r="C107" s="16" t="s">
        <v>790</v>
      </c>
      <c r="D107" s="16" t="s">
        <v>754</v>
      </c>
      <c r="E107" s="16" t="s">
        <v>667</v>
      </c>
      <c r="F107" s="16" t="s">
        <v>169</v>
      </c>
      <c r="G107" s="16"/>
      <c r="H107" s="17">
        <v>8.6567822000000003E-2</v>
      </c>
      <c r="I107" s="17">
        <v>1.5452315000000001</v>
      </c>
      <c r="J107" s="17">
        <v>0.31289502000000002</v>
      </c>
      <c r="K107" s="17">
        <v>1.1795955E-3</v>
      </c>
      <c r="L107" s="17">
        <v>3.7102465000000001E-3</v>
      </c>
      <c r="M107" s="17">
        <v>2.1543768000000001</v>
      </c>
      <c r="N107" s="48">
        <v>4.2247635E-3</v>
      </c>
      <c r="O107" s="48">
        <v>1.207485E-4</v>
      </c>
      <c r="P107" s="48">
        <v>7.2160028999999999E-3</v>
      </c>
      <c r="Q107" s="48">
        <v>18.324165000000001</v>
      </c>
      <c r="R107" s="48">
        <v>1.5750082999999999</v>
      </c>
      <c r="S107" s="50">
        <v>4.7257325999999995E-2</v>
      </c>
      <c r="T107" s="50">
        <v>0.31289502000000002</v>
      </c>
      <c r="U107" s="18">
        <v>4.8594051E-9</v>
      </c>
      <c r="V107" s="18">
        <v>8.1984222999999991E-3</v>
      </c>
      <c r="W107" s="18">
        <v>5.4489711000000002E-4</v>
      </c>
      <c r="X107" s="18">
        <v>8.6410022000000001E-9</v>
      </c>
      <c r="Y107" s="18">
        <v>2.9166359999999999E-9</v>
      </c>
      <c r="Z107" s="18">
        <v>6.8106025E-10</v>
      </c>
      <c r="AA107" s="18">
        <v>1.1795955E-3</v>
      </c>
      <c r="AB107" s="18">
        <v>1.207485E-4</v>
      </c>
      <c r="AC107" s="18">
        <v>7.2160028999999999E-3</v>
      </c>
      <c r="AD107" s="18">
        <v>4.2247635E-3</v>
      </c>
      <c r="AE107" s="18">
        <v>18.1982094</v>
      </c>
      <c r="AF107" s="18">
        <v>108.47819</v>
      </c>
      <c r="AG107" s="18">
        <v>3.1343322E-2</v>
      </c>
      <c r="AH107" s="18">
        <v>1.4575031000000001</v>
      </c>
      <c r="AI107" s="18">
        <v>1.036641E-6</v>
      </c>
      <c r="AJ107" s="18">
        <v>4.8879165999999998E-5</v>
      </c>
      <c r="AK107" s="18">
        <v>0.18568893</v>
      </c>
      <c r="AL107" s="18">
        <v>0.12715720999999999</v>
      </c>
    </row>
    <row r="108" spans="1:38" x14ac:dyDescent="0.3">
      <c r="A108" s="16" t="s">
        <v>380</v>
      </c>
      <c r="B108" s="16" t="s">
        <v>787</v>
      </c>
      <c r="C108" s="16" t="s">
        <v>791</v>
      </c>
      <c r="D108" s="16" t="s">
        <v>751</v>
      </c>
      <c r="E108" s="16" t="s">
        <v>667</v>
      </c>
      <c r="F108" s="16" t="s">
        <v>169</v>
      </c>
      <c r="G108" s="16"/>
      <c r="H108" s="17">
        <v>8.6567544999999996E-2</v>
      </c>
      <c r="I108" s="17">
        <v>1.3637056000000001</v>
      </c>
      <c r="J108" s="17">
        <v>0.30254122</v>
      </c>
      <c r="K108" s="17">
        <v>1.1322489000000001E-3</v>
      </c>
      <c r="L108" s="17">
        <v>3.7010958E-3</v>
      </c>
      <c r="M108" s="17">
        <v>2.1532011</v>
      </c>
      <c r="N108" s="48">
        <v>4.0425716999999998E-3</v>
      </c>
      <c r="O108" s="48">
        <v>1.1976699000000001E-4</v>
      </c>
      <c r="P108" s="48">
        <v>7.1988703999999997E-3</v>
      </c>
      <c r="Q108" s="48">
        <v>18.136527000000001</v>
      </c>
      <c r="R108" s="48">
        <v>1.3885512</v>
      </c>
      <c r="S108" s="50">
        <v>4.6212825999999999E-2</v>
      </c>
      <c r="T108" s="50">
        <v>0.30254122</v>
      </c>
      <c r="U108" s="18">
        <v>4.6306863000000003E-9</v>
      </c>
      <c r="V108" s="18">
        <v>6.1331974999999997E-3</v>
      </c>
      <c r="W108" s="18">
        <v>4.8153118999999999E-4</v>
      </c>
      <c r="X108" s="18">
        <v>7.9746451999999997E-9</v>
      </c>
      <c r="Y108" s="18">
        <v>2.7111972999999999E-9</v>
      </c>
      <c r="Z108" s="18">
        <v>6.7509128000000001E-10</v>
      </c>
      <c r="AA108" s="18">
        <v>1.1322489000000001E-3</v>
      </c>
      <c r="AB108" s="18">
        <v>1.1976699000000001E-4</v>
      </c>
      <c r="AC108" s="18">
        <v>7.1988703999999997E-3</v>
      </c>
      <c r="AD108" s="18">
        <v>4.0425716999999998E-3</v>
      </c>
      <c r="AE108" s="18">
        <v>18.131459</v>
      </c>
      <c r="AF108" s="18">
        <v>108.31998</v>
      </c>
      <c r="AG108" s="18">
        <v>3.0150257999999999E-2</v>
      </c>
      <c r="AH108" s="18">
        <v>1.2846299999999999</v>
      </c>
      <c r="AI108" s="18">
        <v>9.3744708000000002E-7</v>
      </c>
      <c r="AJ108" s="18">
        <v>4.3937875000000003E-5</v>
      </c>
      <c r="AK108" s="18">
        <v>0.17534582000000001</v>
      </c>
      <c r="AL108" s="18">
        <v>0.12715145999999999</v>
      </c>
    </row>
    <row r="109" spans="1:38" x14ac:dyDescent="0.3">
      <c r="A109" s="16" t="s">
        <v>439</v>
      </c>
      <c r="B109" s="16" t="s">
        <v>787</v>
      </c>
      <c r="C109" s="16" t="s">
        <v>792</v>
      </c>
      <c r="D109" s="16" t="s">
        <v>666</v>
      </c>
      <c r="E109" s="16" t="s">
        <v>667</v>
      </c>
      <c r="F109" s="16" t="s">
        <v>169</v>
      </c>
      <c r="G109" s="16" t="s">
        <v>169</v>
      </c>
      <c r="H109" s="17">
        <v>0.38939995999999999</v>
      </c>
      <c r="I109" s="17">
        <v>13.494187</v>
      </c>
      <c r="J109" s="17">
        <v>2.1231661000000002</v>
      </c>
      <c r="K109" s="17">
        <v>3.2229301000000002E-2</v>
      </c>
      <c r="L109" s="17">
        <v>1.9036346999999999E-2</v>
      </c>
      <c r="M109" s="17">
        <v>10.301625</v>
      </c>
      <c r="N109" s="48">
        <v>0.14020421999999999</v>
      </c>
      <c r="O109" s="48">
        <v>9.0229513999999999E-4</v>
      </c>
      <c r="P109" s="48">
        <v>2.9300786999999998E-2</v>
      </c>
      <c r="Q109" s="48">
        <v>60.099446</v>
      </c>
      <c r="R109" s="48">
        <v>13.840431000000001</v>
      </c>
      <c r="S109" s="50">
        <v>0.32336643999999998</v>
      </c>
      <c r="T109" s="50">
        <v>2.1231661000000002</v>
      </c>
      <c r="U109" s="18">
        <v>2.7978200999999999E-8</v>
      </c>
      <c r="V109" s="18">
        <v>0.12237133</v>
      </c>
      <c r="W109" s="18">
        <v>5.5784082E-3</v>
      </c>
      <c r="X109" s="18">
        <v>2.0840094999999999E-7</v>
      </c>
      <c r="Y109" s="18">
        <v>2.9340286999999999E-8</v>
      </c>
      <c r="Z109" s="18">
        <v>5.8469955999999996E-9</v>
      </c>
      <c r="AA109" s="18">
        <v>3.2229301000000002E-2</v>
      </c>
      <c r="AB109" s="18">
        <v>9.0229513999999999E-4</v>
      </c>
      <c r="AC109" s="18">
        <v>2.9300786999999998E-2</v>
      </c>
      <c r="AD109" s="18">
        <v>0.14020421999999999</v>
      </c>
      <c r="AE109" s="18">
        <v>27.138001800000001</v>
      </c>
      <c r="AF109" s="18">
        <v>518.43681000000004</v>
      </c>
      <c r="AG109" s="18">
        <v>0.46763546</v>
      </c>
      <c r="AH109" s="18">
        <v>12.627292000000001</v>
      </c>
      <c r="AI109" s="18">
        <v>7.4539557999999999E-6</v>
      </c>
      <c r="AJ109" s="18">
        <v>4.4953008000000002E-4</v>
      </c>
      <c r="AK109" s="18">
        <v>1.5149347</v>
      </c>
      <c r="AL109" s="18">
        <v>0.60778180000000004</v>
      </c>
    </row>
    <row r="110" spans="1:38" x14ac:dyDescent="0.3">
      <c r="A110" s="16" t="s">
        <v>400</v>
      </c>
      <c r="B110" s="16" t="s">
        <v>787</v>
      </c>
      <c r="C110" s="16" t="s">
        <v>793</v>
      </c>
      <c r="D110" s="16" t="s">
        <v>751</v>
      </c>
      <c r="E110" s="16" t="s">
        <v>667</v>
      </c>
      <c r="F110" s="16" t="s">
        <v>169</v>
      </c>
      <c r="G110" s="16"/>
      <c r="H110" s="17">
        <v>0.20888314999999999</v>
      </c>
      <c r="I110" s="17">
        <v>5.6248690000000003</v>
      </c>
      <c r="J110" s="17">
        <v>1.0913485999999999</v>
      </c>
      <c r="K110" s="17">
        <v>1.7160451E-2</v>
      </c>
      <c r="L110" s="17">
        <v>1.0183843999999999E-2</v>
      </c>
      <c r="M110" s="17">
        <v>5.5235462999999996</v>
      </c>
      <c r="N110" s="48">
        <v>7.4757089999999998E-2</v>
      </c>
      <c r="O110" s="48">
        <v>4.8041750000000003E-4</v>
      </c>
      <c r="P110" s="48">
        <v>1.5672895999999999E-2</v>
      </c>
      <c r="Q110" s="48">
        <v>30.548303000000001</v>
      </c>
      <c r="R110" s="48">
        <v>5.7409467999999997</v>
      </c>
      <c r="S110" s="50">
        <v>0.16831862</v>
      </c>
      <c r="T110" s="50">
        <v>1.0913485999999999</v>
      </c>
      <c r="U110" s="18">
        <v>1.3331819E-8</v>
      </c>
      <c r="V110" s="18">
        <v>2.0421608000000001E-2</v>
      </c>
      <c r="W110" s="18">
        <v>2.8159677999999998E-3</v>
      </c>
      <c r="X110" s="18">
        <v>1.0991755E-7</v>
      </c>
      <c r="Y110" s="18">
        <v>1.5320056999999999E-8</v>
      </c>
      <c r="Z110" s="18">
        <v>3.1171722000000002E-9</v>
      </c>
      <c r="AA110" s="18">
        <v>1.7160451E-2</v>
      </c>
      <c r="AB110" s="18">
        <v>4.8041750000000003E-4</v>
      </c>
      <c r="AC110" s="18">
        <v>1.5672895999999999E-2</v>
      </c>
      <c r="AD110" s="18">
        <v>7.4757089999999998E-2</v>
      </c>
      <c r="AE110" s="18">
        <v>14.390175000000001</v>
      </c>
      <c r="AF110" s="18">
        <v>277.82736</v>
      </c>
      <c r="AG110" s="18">
        <v>0.24663765000000001</v>
      </c>
      <c r="AH110" s="18">
        <v>5.2188527000000002</v>
      </c>
      <c r="AI110" s="18">
        <v>3.8021291000000001E-6</v>
      </c>
      <c r="AJ110" s="18">
        <v>2.0661702999999999E-4</v>
      </c>
      <c r="AK110" s="18">
        <v>0.76512913000000005</v>
      </c>
      <c r="AL110" s="18">
        <v>0.32601282999999998</v>
      </c>
    </row>
    <row r="111" spans="1:38" x14ac:dyDescent="0.3">
      <c r="A111" s="16" t="s">
        <v>402</v>
      </c>
      <c r="B111" s="16" t="s">
        <v>787</v>
      </c>
      <c r="C111" s="16" t="s">
        <v>794</v>
      </c>
      <c r="D111" s="16" t="s">
        <v>754</v>
      </c>
      <c r="E111" s="16" t="s">
        <v>667</v>
      </c>
      <c r="F111" s="16" t="s">
        <v>169</v>
      </c>
      <c r="G111" s="16"/>
      <c r="H111" s="17">
        <v>0.20888343000000001</v>
      </c>
      <c r="I111" s="17">
        <v>5.8063947999999996</v>
      </c>
      <c r="J111" s="17">
        <v>1.1017024</v>
      </c>
      <c r="K111" s="17">
        <v>1.7207798E-2</v>
      </c>
      <c r="L111" s="17">
        <v>1.0192995E-2</v>
      </c>
      <c r="M111" s="17">
        <v>5.5247221</v>
      </c>
      <c r="N111" s="48">
        <v>7.4939281999999996E-2</v>
      </c>
      <c r="O111" s="48">
        <v>4.8139900999999999E-4</v>
      </c>
      <c r="P111" s="48">
        <v>1.5690029000000001E-2</v>
      </c>
      <c r="Q111" s="48">
        <v>30.735941</v>
      </c>
      <c r="R111" s="48">
        <v>5.9274038999999998</v>
      </c>
      <c r="S111" s="50">
        <v>0.16936312000000001</v>
      </c>
      <c r="T111" s="50">
        <v>1.1017024</v>
      </c>
      <c r="U111" s="18">
        <v>1.3560538E-8</v>
      </c>
      <c r="V111" s="18">
        <v>2.2486833000000001E-2</v>
      </c>
      <c r="W111" s="18">
        <v>2.8793336999999998E-3</v>
      </c>
      <c r="X111" s="18">
        <v>1.1058391E-7</v>
      </c>
      <c r="Y111" s="18">
        <v>1.5525495000000001E-8</v>
      </c>
      <c r="Z111" s="18">
        <v>3.1231411E-9</v>
      </c>
      <c r="AA111" s="18">
        <v>1.7207798E-2</v>
      </c>
      <c r="AB111" s="18">
        <v>4.8139900999999999E-4</v>
      </c>
      <c r="AC111" s="18">
        <v>1.5690029000000001E-2</v>
      </c>
      <c r="AD111" s="18">
        <v>7.4939281999999996E-2</v>
      </c>
      <c r="AE111" s="18">
        <v>14.456925</v>
      </c>
      <c r="AF111" s="18">
        <v>277.98557</v>
      </c>
      <c r="AG111" s="18">
        <v>0.24783072</v>
      </c>
      <c r="AH111" s="18">
        <v>5.3917257999999997</v>
      </c>
      <c r="AI111" s="18">
        <v>3.9013230999999998E-6</v>
      </c>
      <c r="AJ111" s="18">
        <v>2.1155832E-4</v>
      </c>
      <c r="AK111" s="18">
        <v>0.77547224000000003</v>
      </c>
      <c r="AL111" s="18">
        <v>0.32601858</v>
      </c>
    </row>
    <row r="112" spans="1:38" x14ac:dyDescent="0.3">
      <c r="A112" s="16" t="s">
        <v>420</v>
      </c>
      <c r="B112" s="16" t="s">
        <v>787</v>
      </c>
      <c r="C112" s="16" t="s">
        <v>795</v>
      </c>
      <c r="D112" s="16" t="s">
        <v>666</v>
      </c>
      <c r="E112" s="16" t="s">
        <v>667</v>
      </c>
      <c r="F112" s="16" t="s">
        <v>169</v>
      </c>
      <c r="G112" s="16" t="s">
        <v>169</v>
      </c>
      <c r="H112" s="17">
        <v>0.13423624000000001</v>
      </c>
      <c r="I112" s="17">
        <v>5.7007047999999996</v>
      </c>
      <c r="J112" s="17">
        <v>1.0811286</v>
      </c>
      <c r="K112" s="17">
        <v>9.7075874999999999E-3</v>
      </c>
      <c r="L112" s="17">
        <v>8.5489515000000006E-3</v>
      </c>
      <c r="M112" s="17">
        <v>5.4809014999999999</v>
      </c>
      <c r="N112" s="48">
        <v>4.8779796E-2</v>
      </c>
      <c r="O112" s="48">
        <v>6.0686197000000002E-4</v>
      </c>
      <c r="P112" s="48">
        <v>1.3014647000000001E-2</v>
      </c>
      <c r="Q112" s="48">
        <v>37.302996999999998</v>
      </c>
      <c r="R112" s="48">
        <v>5.8346831999999997</v>
      </c>
      <c r="S112" s="50">
        <v>0.15322084</v>
      </c>
      <c r="T112" s="50">
        <v>1.0811286</v>
      </c>
      <c r="U112" s="18">
        <v>1.3111062999999999E-8</v>
      </c>
      <c r="V112" s="18">
        <v>4.2428291999999999E-2</v>
      </c>
      <c r="W112" s="18">
        <v>2.6008221000000001E-3</v>
      </c>
      <c r="X112" s="18">
        <v>8.2412733999999999E-8</v>
      </c>
      <c r="Y112" s="18">
        <v>4.1134065999999997E-8</v>
      </c>
      <c r="Z112" s="18">
        <v>3.7332790999999999E-9</v>
      </c>
      <c r="AA112" s="18">
        <v>9.7075874999999999E-3</v>
      </c>
      <c r="AB112" s="18">
        <v>6.0686197000000002E-4</v>
      </c>
      <c r="AC112" s="18">
        <v>1.3014647000000001E-2</v>
      </c>
      <c r="AD112" s="18">
        <v>4.8779796E-2</v>
      </c>
      <c r="AE112" s="18">
        <v>16.622267100000002</v>
      </c>
      <c r="AF112" s="18">
        <v>275.74137999999999</v>
      </c>
      <c r="AG112" s="18">
        <v>0.23831179999999999</v>
      </c>
      <c r="AH112" s="18">
        <v>5.3578875000000004</v>
      </c>
      <c r="AI112" s="18">
        <v>3.6231292000000001E-6</v>
      </c>
      <c r="AJ112" s="18">
        <v>4.1141863000000001E-2</v>
      </c>
      <c r="AK112" s="18">
        <v>0.71741807999999996</v>
      </c>
      <c r="AL112" s="18">
        <v>0.32256865000000001</v>
      </c>
    </row>
    <row r="113" spans="1:38" x14ac:dyDescent="0.3">
      <c r="A113" s="16" t="s">
        <v>441</v>
      </c>
      <c r="B113" s="16" t="s">
        <v>787</v>
      </c>
      <c r="C113" s="16" t="s">
        <v>796</v>
      </c>
      <c r="D113" s="16" t="s">
        <v>751</v>
      </c>
      <c r="E113" s="16" t="s">
        <v>667</v>
      </c>
      <c r="F113" s="16" t="s">
        <v>169</v>
      </c>
      <c r="G113" s="16"/>
      <c r="H113" s="17">
        <v>0.17002001</v>
      </c>
      <c r="I113" s="17">
        <v>2.5830324999999998</v>
      </c>
      <c r="J113" s="17">
        <v>0.67834927</v>
      </c>
      <c r="K113" s="17">
        <v>7.9379393000000003E-3</v>
      </c>
      <c r="L113" s="17">
        <v>8.6953576000000001E-3</v>
      </c>
      <c r="M113" s="17">
        <v>5.4735126999999997</v>
      </c>
      <c r="N113" s="48">
        <v>3.4579530999999997E-2</v>
      </c>
      <c r="O113" s="48">
        <v>3.6682149999999998E-4</v>
      </c>
      <c r="P113" s="48">
        <v>1.5182114E-2</v>
      </c>
      <c r="Q113" s="48">
        <v>19.060251000000001</v>
      </c>
      <c r="R113" s="48">
        <v>2.6372423</v>
      </c>
      <c r="S113" s="50">
        <v>0.11459354000000001</v>
      </c>
      <c r="T113" s="50">
        <v>0.67834927</v>
      </c>
      <c r="U113" s="18">
        <v>6.3061701E-9</v>
      </c>
      <c r="V113" s="18">
        <v>1.3019213E-2</v>
      </c>
      <c r="W113" s="18">
        <v>9.4562895000000001E-4</v>
      </c>
      <c r="X113" s="18">
        <v>5.8297793999999998E-8</v>
      </c>
      <c r="Y113" s="18">
        <v>1.1303771E-8</v>
      </c>
      <c r="Z113" s="18">
        <v>2.4353416000000001E-9</v>
      </c>
      <c r="AA113" s="18">
        <v>7.9379393000000003E-3</v>
      </c>
      <c r="AB113" s="18">
        <v>3.6682149999999998E-4</v>
      </c>
      <c r="AC113" s="18">
        <v>1.5182114E-2</v>
      </c>
      <c r="AD113" s="18">
        <v>3.4579530999999997E-2</v>
      </c>
      <c r="AE113" s="18">
        <v>7.6758898000000002</v>
      </c>
      <c r="AF113" s="18">
        <v>275.85437000000002</v>
      </c>
      <c r="AG113" s="18">
        <v>8.5592753999999993E-2</v>
      </c>
      <c r="AH113" s="18">
        <v>2.4335857000000001</v>
      </c>
      <c r="AI113" s="18">
        <v>2.0566892999999999E-6</v>
      </c>
      <c r="AJ113" s="18">
        <v>1.2035763E-2</v>
      </c>
      <c r="AK113" s="18">
        <v>0.34317790999999997</v>
      </c>
      <c r="AL113" s="18">
        <v>0.32313560000000002</v>
      </c>
    </row>
    <row r="114" spans="1:38" x14ac:dyDescent="0.3">
      <c r="A114" s="16" t="s">
        <v>443</v>
      </c>
      <c r="B114" s="16" t="s">
        <v>787</v>
      </c>
      <c r="C114" s="16" t="s">
        <v>797</v>
      </c>
      <c r="D114" s="16" t="s">
        <v>754</v>
      </c>
      <c r="E114" s="16" t="s">
        <v>667</v>
      </c>
      <c r="F114" s="16" t="s">
        <v>169</v>
      </c>
      <c r="G114" s="16"/>
      <c r="H114" s="17">
        <v>0.17002030000000001</v>
      </c>
      <c r="I114" s="17">
        <v>2.7780746000000001</v>
      </c>
      <c r="J114" s="17">
        <v>0.68880178999999997</v>
      </c>
      <c r="K114" s="17">
        <v>7.9859748999999997E-3</v>
      </c>
      <c r="L114" s="17">
        <v>8.7046924999999997E-3</v>
      </c>
      <c r="M114" s="17">
        <v>5.4747000999999997</v>
      </c>
      <c r="N114" s="48">
        <v>3.4762815000000002E-2</v>
      </c>
      <c r="O114" s="48">
        <v>3.6784433000000002E-4</v>
      </c>
      <c r="P114" s="48">
        <v>1.519938E-2</v>
      </c>
      <c r="Q114" s="48">
        <v>19.262540999999999</v>
      </c>
      <c r="R114" s="48">
        <v>2.8382757000000001</v>
      </c>
      <c r="S114" s="50">
        <v>0.11567548</v>
      </c>
      <c r="T114" s="50">
        <v>0.68880178999999997</v>
      </c>
      <c r="U114" s="18">
        <v>6.5389661999999998E-9</v>
      </c>
      <c r="V114" s="18">
        <v>1.5688831E-2</v>
      </c>
      <c r="W114" s="18">
        <v>1.0093664E-3</v>
      </c>
      <c r="X114" s="18">
        <v>5.8970898999999997E-8</v>
      </c>
      <c r="Y114" s="18">
        <v>1.1514313E-8</v>
      </c>
      <c r="Z114" s="18">
        <v>2.4414283999999998E-9</v>
      </c>
      <c r="AA114" s="18">
        <v>7.9859748999999997E-3</v>
      </c>
      <c r="AB114" s="18">
        <v>3.6784433000000002E-4</v>
      </c>
      <c r="AC114" s="18">
        <v>1.519938E-2</v>
      </c>
      <c r="AD114" s="18">
        <v>3.4762815000000002E-2</v>
      </c>
      <c r="AE114" s="18">
        <v>7.7434596000000004</v>
      </c>
      <c r="AF114" s="18">
        <v>276.01325000000003</v>
      </c>
      <c r="AG114" s="18">
        <v>8.6822371999999995E-2</v>
      </c>
      <c r="AH114" s="18">
        <v>2.6198568999999998</v>
      </c>
      <c r="AI114" s="18">
        <v>2.1605173999999999E-6</v>
      </c>
      <c r="AJ114" s="18">
        <v>1.2041055E-2</v>
      </c>
      <c r="AK114" s="18">
        <v>0.35361932000000001</v>
      </c>
      <c r="AL114" s="18">
        <v>0.32314142000000001</v>
      </c>
    </row>
    <row r="115" spans="1:38" x14ac:dyDescent="0.3">
      <c r="A115" s="16" t="s">
        <v>398</v>
      </c>
      <c r="B115" s="16" t="s">
        <v>787</v>
      </c>
      <c r="C115" s="16" t="s">
        <v>798</v>
      </c>
      <c r="D115" s="16" t="s">
        <v>754</v>
      </c>
      <c r="E115" s="16" t="s">
        <v>667</v>
      </c>
      <c r="F115" s="16" t="s">
        <v>169</v>
      </c>
      <c r="G115" s="16"/>
      <c r="H115" s="17">
        <v>0.11964247</v>
      </c>
      <c r="I115" s="17">
        <v>6.3878351999999996</v>
      </c>
      <c r="J115" s="17">
        <v>1.1623546</v>
      </c>
      <c r="K115" s="17">
        <v>1.685182E-2</v>
      </c>
      <c r="L115" s="17">
        <v>7.6756172999999997E-3</v>
      </c>
      <c r="M115" s="17">
        <v>3.1741259999999998</v>
      </c>
      <c r="N115" s="48">
        <v>7.8830929999999994E-2</v>
      </c>
      <c r="O115" s="48">
        <v>2.6183864999999997E-4</v>
      </c>
      <c r="P115" s="48">
        <v>1.1667401000000001E-2</v>
      </c>
      <c r="Q115" s="48">
        <v>34.148615999999997</v>
      </c>
      <c r="R115" s="48">
        <v>6.5523727999999997</v>
      </c>
      <c r="S115" s="50">
        <v>0.15662854000000001</v>
      </c>
      <c r="T115" s="50">
        <v>1.1623546</v>
      </c>
      <c r="U115" s="18">
        <v>4.0541453000000001E-8</v>
      </c>
      <c r="V115" s="18">
        <v>4.4401214000000001E-2</v>
      </c>
      <c r="W115" s="18">
        <v>3.6915490000000001E-3</v>
      </c>
      <c r="X115" s="18">
        <v>1.2228975000000001E-7</v>
      </c>
      <c r="Y115" s="18">
        <v>1.7862291999999999E-8</v>
      </c>
      <c r="Z115" s="18">
        <v>1.4941648E-9</v>
      </c>
      <c r="AA115" s="18">
        <v>1.685182E-2</v>
      </c>
      <c r="AB115" s="18">
        <v>2.6183864999999997E-4</v>
      </c>
      <c r="AC115" s="18">
        <v>1.1667401000000001E-2</v>
      </c>
      <c r="AD115" s="18">
        <v>7.8830929999999994E-2</v>
      </c>
      <c r="AE115" s="18">
        <v>25.376539300000001</v>
      </c>
      <c r="AF115" s="18">
        <v>159.71289999999999</v>
      </c>
      <c r="AG115" s="18">
        <v>0.28224289000000002</v>
      </c>
      <c r="AH115" s="18">
        <v>5.9470964000000004</v>
      </c>
      <c r="AI115" s="18">
        <v>4.3577565000000002E-6</v>
      </c>
      <c r="AJ115" s="18">
        <v>2.9658136000000002E-2</v>
      </c>
      <c r="AK115" s="18">
        <v>0.94627711000000003</v>
      </c>
      <c r="AL115" s="18">
        <v>0.18641940000000001</v>
      </c>
    </row>
    <row r="116" spans="1:38" x14ac:dyDescent="0.3">
      <c r="A116" s="16" t="s">
        <v>388</v>
      </c>
      <c r="B116" s="16" t="s">
        <v>787</v>
      </c>
      <c r="C116" s="16" t="s">
        <v>799</v>
      </c>
      <c r="D116" s="16" t="s">
        <v>751</v>
      </c>
      <c r="E116" s="16" t="s">
        <v>752</v>
      </c>
      <c r="F116" s="16" t="s">
        <v>169</v>
      </c>
      <c r="G116" s="16"/>
      <c r="H116" s="17">
        <v>0.15003631000000001</v>
      </c>
      <c r="I116" s="17">
        <v>4.4864221999999998</v>
      </c>
      <c r="J116" s="17">
        <v>0.91218494000000006</v>
      </c>
      <c r="K116" s="17">
        <v>1.6717335E-2</v>
      </c>
      <c r="L116" s="17">
        <v>6.9878626000000003E-3</v>
      </c>
      <c r="M116" s="17">
        <v>2.7441559999999998</v>
      </c>
      <c r="N116" s="48">
        <v>7.3029302000000004E-2</v>
      </c>
      <c r="O116" s="48">
        <v>2.5663395999999999E-4</v>
      </c>
      <c r="P116" s="48">
        <v>9.8686608999999995E-3</v>
      </c>
      <c r="Q116" s="48">
        <v>30.573051</v>
      </c>
      <c r="R116" s="48">
        <v>4.5840487000000003</v>
      </c>
      <c r="S116" s="50">
        <v>0.13599597999999999</v>
      </c>
      <c r="T116" s="50">
        <v>0.91218494000000006</v>
      </c>
      <c r="U116" s="18">
        <v>3.5796141E-8</v>
      </c>
      <c r="V116" s="18">
        <v>1.5127312E-2</v>
      </c>
      <c r="W116" s="18">
        <v>2.9751202E-3</v>
      </c>
      <c r="X116" s="18">
        <v>1.0731555E-7</v>
      </c>
      <c r="Y116" s="18">
        <v>2.4945319999999999E-8</v>
      </c>
      <c r="Z116" s="18">
        <v>1.7026311000000001E-9</v>
      </c>
      <c r="AA116" s="18">
        <v>1.6717335E-2</v>
      </c>
      <c r="AB116" s="18">
        <v>2.5663395999999999E-4</v>
      </c>
      <c r="AC116" s="18">
        <v>9.8686608999999995E-3</v>
      </c>
      <c r="AD116" s="18">
        <v>7.3029302000000004E-2</v>
      </c>
      <c r="AE116" s="18">
        <v>22.874233399999998</v>
      </c>
      <c r="AF116" s="18">
        <v>138.19583</v>
      </c>
      <c r="AG116" s="18">
        <v>0.28311433000000003</v>
      </c>
      <c r="AH116" s="18">
        <v>4.1363918999999996</v>
      </c>
      <c r="AI116" s="18">
        <v>2.6247925000000002E-6</v>
      </c>
      <c r="AJ116" s="18">
        <v>1.7131262000000001E-4</v>
      </c>
      <c r="AK116" s="18">
        <v>0.75019307000000002</v>
      </c>
      <c r="AL116" s="18">
        <v>0.16182056</v>
      </c>
    </row>
    <row r="117" spans="1:38" x14ac:dyDescent="0.3">
      <c r="A117" s="16" t="s">
        <v>390</v>
      </c>
      <c r="B117" s="16" t="s">
        <v>787</v>
      </c>
      <c r="C117" s="16" t="s">
        <v>800</v>
      </c>
      <c r="D117" s="16" t="s">
        <v>754</v>
      </c>
      <c r="E117" s="16" t="s">
        <v>752</v>
      </c>
      <c r="F117" s="16" t="s">
        <v>169</v>
      </c>
      <c r="G117" s="16"/>
      <c r="H117" s="17">
        <v>0.15004110000000001</v>
      </c>
      <c r="I117" s="17">
        <v>4.6897064999999998</v>
      </c>
      <c r="J117" s="17">
        <v>0.92378344999999995</v>
      </c>
      <c r="K117" s="17">
        <v>1.6766300000000001E-2</v>
      </c>
      <c r="L117" s="17">
        <v>6.9975070999999996E-3</v>
      </c>
      <c r="M117" s="17">
        <v>2.745422</v>
      </c>
      <c r="N117" s="48">
        <v>7.3217137000000002E-2</v>
      </c>
      <c r="O117" s="48">
        <v>2.5767398999999999E-4</v>
      </c>
      <c r="P117" s="48">
        <v>9.8864170999999994E-3</v>
      </c>
      <c r="Q117" s="48">
        <v>30.783624</v>
      </c>
      <c r="R117" s="48">
        <v>4.7926165000000003</v>
      </c>
      <c r="S117" s="50">
        <v>0.13711644000000001</v>
      </c>
      <c r="T117" s="50">
        <v>0.92378344999999995</v>
      </c>
      <c r="U117" s="18">
        <v>3.6079279000000001E-8</v>
      </c>
      <c r="V117" s="18">
        <v>1.7329895000000001E-2</v>
      </c>
      <c r="W117" s="18">
        <v>3.0407313000000002E-3</v>
      </c>
      <c r="X117" s="18">
        <v>1.0799216E-7</v>
      </c>
      <c r="Y117" s="18">
        <v>2.5154973000000001E-8</v>
      </c>
      <c r="Z117" s="18">
        <v>1.7089521E-9</v>
      </c>
      <c r="AA117" s="18">
        <v>1.6766300000000001E-2</v>
      </c>
      <c r="AB117" s="18">
        <v>2.5767398999999999E-4</v>
      </c>
      <c r="AC117" s="18">
        <v>9.8864170999999994E-3</v>
      </c>
      <c r="AD117" s="18">
        <v>7.3217137000000002E-2</v>
      </c>
      <c r="AE117" s="18">
        <v>22.942729199999999</v>
      </c>
      <c r="AF117" s="18">
        <v>138.35873000000001</v>
      </c>
      <c r="AG117" s="18">
        <v>0.28435005000000002</v>
      </c>
      <c r="AH117" s="18">
        <v>4.3291643999999998</v>
      </c>
      <c r="AI117" s="18">
        <v>2.7261489E-6</v>
      </c>
      <c r="AJ117" s="18">
        <v>1.7656274000000001E-4</v>
      </c>
      <c r="AK117" s="18">
        <v>0.76177552999999998</v>
      </c>
      <c r="AL117" s="18">
        <v>0.16183136000000001</v>
      </c>
    </row>
    <row r="118" spans="1:38" x14ac:dyDescent="0.3">
      <c r="A118" s="16" t="s">
        <v>384</v>
      </c>
      <c r="B118" s="16" t="s">
        <v>787</v>
      </c>
      <c r="C118" s="16" t="s">
        <v>801</v>
      </c>
      <c r="D118" s="16" t="s">
        <v>751</v>
      </c>
      <c r="E118" s="16" t="s">
        <v>752</v>
      </c>
      <c r="F118" s="16" t="s">
        <v>169</v>
      </c>
      <c r="G118" s="16"/>
      <c r="H118" s="17">
        <v>0.15862589999999999</v>
      </c>
      <c r="I118" s="17">
        <v>4.4874508999999998</v>
      </c>
      <c r="J118" s="17">
        <v>0.90375812</v>
      </c>
      <c r="K118" s="17">
        <v>1.6731821000000001E-2</v>
      </c>
      <c r="L118" s="17">
        <v>6.1853764000000004E-3</v>
      </c>
      <c r="M118" s="17">
        <v>2.7444234999999999</v>
      </c>
      <c r="N118" s="48">
        <v>7.3028951999999994E-2</v>
      </c>
      <c r="O118" s="48">
        <v>2.5764457999999997E-4</v>
      </c>
      <c r="P118" s="48">
        <v>8.0637330999999996E-3</v>
      </c>
      <c r="Q118" s="48">
        <v>30.574297000000001</v>
      </c>
      <c r="R118" s="48">
        <v>4.5851968999999997</v>
      </c>
      <c r="S118" s="50">
        <v>0.13324211</v>
      </c>
      <c r="T118" s="50">
        <v>0.90375812</v>
      </c>
      <c r="U118" s="18">
        <v>3.5791261E-8</v>
      </c>
      <c r="V118" s="18">
        <v>1.5164464000000001E-2</v>
      </c>
      <c r="W118" s="18">
        <v>2.9766315000000002E-3</v>
      </c>
      <c r="X118" s="18">
        <v>1.0746683999999999E-7</v>
      </c>
      <c r="Y118" s="18">
        <v>2.5889387999999999E-8</v>
      </c>
      <c r="Z118" s="18">
        <v>1.7146642E-9</v>
      </c>
      <c r="AA118" s="18">
        <v>1.6731821000000001E-2</v>
      </c>
      <c r="AB118" s="18">
        <v>2.5764457999999997E-4</v>
      </c>
      <c r="AC118" s="18">
        <v>8.0637330999999996E-3</v>
      </c>
      <c r="AD118" s="18">
        <v>7.3028951999999994E-2</v>
      </c>
      <c r="AE118" s="18">
        <v>22.8620679</v>
      </c>
      <c r="AF118" s="18">
        <v>138.22736</v>
      </c>
      <c r="AG118" s="18">
        <v>0.28516067</v>
      </c>
      <c r="AH118" s="18">
        <v>4.1374430999999996</v>
      </c>
      <c r="AI118" s="18">
        <v>2.6168873999999999E-6</v>
      </c>
      <c r="AJ118" s="18">
        <v>1.7171244999999999E-4</v>
      </c>
      <c r="AK118" s="18">
        <v>0.74175336999999997</v>
      </c>
      <c r="AL118" s="18">
        <v>0.16183304000000001</v>
      </c>
    </row>
    <row r="119" spans="1:38" x14ac:dyDescent="0.3">
      <c r="A119" s="16" t="s">
        <v>386</v>
      </c>
      <c r="B119" s="16" t="s">
        <v>787</v>
      </c>
      <c r="C119" s="16" t="s">
        <v>802</v>
      </c>
      <c r="D119" s="16" t="s">
        <v>754</v>
      </c>
      <c r="E119" s="16" t="s">
        <v>752</v>
      </c>
      <c r="F119" s="16" t="s">
        <v>169</v>
      </c>
      <c r="G119" s="16"/>
      <c r="H119" s="17">
        <v>0.15863094</v>
      </c>
      <c r="I119" s="17">
        <v>4.6907353000000001</v>
      </c>
      <c r="J119" s="17">
        <v>0.91535637999999997</v>
      </c>
      <c r="K119" s="17">
        <v>1.6780786999999998E-2</v>
      </c>
      <c r="L119" s="17">
        <v>6.1949969000000002E-3</v>
      </c>
      <c r="M119" s="17">
        <v>2.7456893999999998</v>
      </c>
      <c r="N119" s="48">
        <v>7.3216787000000005E-2</v>
      </c>
      <c r="O119" s="48">
        <v>2.5868464000000001E-4</v>
      </c>
      <c r="P119" s="48">
        <v>8.0814352000000006E-3</v>
      </c>
      <c r="Q119" s="48">
        <v>30.784870000000002</v>
      </c>
      <c r="R119" s="48">
        <v>4.7937646999999997</v>
      </c>
      <c r="S119" s="50">
        <v>0.13436249</v>
      </c>
      <c r="T119" s="50">
        <v>0.91535637999999997</v>
      </c>
      <c r="U119" s="18">
        <v>3.6074399000000001E-8</v>
      </c>
      <c r="V119" s="18">
        <v>1.7367047E-2</v>
      </c>
      <c r="W119" s="18">
        <v>3.0422425999999999E-3</v>
      </c>
      <c r="X119" s="18">
        <v>1.0814346000000001E-7</v>
      </c>
      <c r="Y119" s="18">
        <v>2.6099069E-8</v>
      </c>
      <c r="Z119" s="18">
        <v>1.7209855999999999E-9</v>
      </c>
      <c r="AA119" s="18">
        <v>1.6780786999999998E-2</v>
      </c>
      <c r="AB119" s="18">
        <v>2.5868464000000001E-4</v>
      </c>
      <c r="AC119" s="18">
        <v>8.0814352000000006E-3</v>
      </c>
      <c r="AD119" s="18">
        <v>7.3216787000000005E-2</v>
      </c>
      <c r="AE119" s="18">
        <v>22.9305637</v>
      </c>
      <c r="AF119" s="18">
        <v>138.39026000000001</v>
      </c>
      <c r="AG119" s="18">
        <v>0.28639646000000002</v>
      </c>
      <c r="AH119" s="18">
        <v>4.3302157000000001</v>
      </c>
      <c r="AI119" s="18">
        <v>2.7182435999999998E-6</v>
      </c>
      <c r="AJ119" s="18">
        <v>1.7696258E-4</v>
      </c>
      <c r="AK119" s="18">
        <v>0.75333556999999995</v>
      </c>
      <c r="AL119" s="18">
        <v>0.16184383999999999</v>
      </c>
    </row>
    <row r="120" spans="1:38" x14ac:dyDescent="0.3">
      <c r="A120" s="16" t="s">
        <v>392</v>
      </c>
      <c r="B120" s="16" t="s">
        <v>787</v>
      </c>
      <c r="C120" s="16" t="s">
        <v>803</v>
      </c>
      <c r="D120" s="16" t="s">
        <v>751</v>
      </c>
      <c r="E120" s="16" t="s">
        <v>752</v>
      </c>
      <c r="F120" s="16" t="s">
        <v>169</v>
      </c>
      <c r="G120" s="16"/>
      <c r="H120" s="17">
        <v>0.15862589999999999</v>
      </c>
      <c r="I120" s="17">
        <v>4.4873757999999997</v>
      </c>
      <c r="J120" s="17">
        <v>0.91226653999999996</v>
      </c>
      <c r="K120" s="17">
        <v>1.6731807000000001E-2</v>
      </c>
      <c r="L120" s="17">
        <v>6.9925411999999998E-3</v>
      </c>
      <c r="M120" s="17">
        <v>2.7444232999999998</v>
      </c>
      <c r="N120" s="48">
        <v>7.3028922999999996E-2</v>
      </c>
      <c r="O120" s="48">
        <v>2.5764384E-4</v>
      </c>
      <c r="P120" s="48">
        <v>9.8689064999999999E-3</v>
      </c>
      <c r="Q120" s="48">
        <v>30.574218999999999</v>
      </c>
      <c r="R120" s="48">
        <v>4.5851202000000004</v>
      </c>
      <c r="S120" s="50">
        <v>0.13621295</v>
      </c>
      <c r="T120" s="50">
        <v>0.91226653999999996</v>
      </c>
      <c r="U120" s="18">
        <v>3.5791243999999998E-8</v>
      </c>
      <c r="V120" s="18">
        <v>1.5164308E-2</v>
      </c>
      <c r="W120" s="18">
        <v>2.9766188000000002E-3</v>
      </c>
      <c r="X120" s="18">
        <v>1.0746669000000001E-7</v>
      </c>
      <c r="Y120" s="18">
        <v>2.5889288E-8</v>
      </c>
      <c r="Z120" s="18">
        <v>1.7146624000000001E-9</v>
      </c>
      <c r="AA120" s="18">
        <v>1.6731807000000001E-2</v>
      </c>
      <c r="AB120" s="18">
        <v>2.5764384E-4</v>
      </c>
      <c r="AC120" s="18">
        <v>9.8689064999999999E-3</v>
      </c>
      <c r="AD120" s="18">
        <v>7.3028922999999996E-2</v>
      </c>
      <c r="AE120" s="18">
        <v>22.862052299999998</v>
      </c>
      <c r="AF120" s="18">
        <v>138.22735</v>
      </c>
      <c r="AG120" s="18">
        <v>0.2851591</v>
      </c>
      <c r="AH120" s="18">
        <v>4.1373730000000002</v>
      </c>
      <c r="AI120" s="18">
        <v>2.616867E-6</v>
      </c>
      <c r="AJ120" s="18">
        <v>1.716988E-4</v>
      </c>
      <c r="AK120" s="18">
        <v>0.75026181000000003</v>
      </c>
      <c r="AL120" s="18">
        <v>0.16183302999999999</v>
      </c>
    </row>
    <row r="121" spans="1:38" x14ac:dyDescent="0.3">
      <c r="A121" s="16" t="s">
        <v>394</v>
      </c>
      <c r="B121" s="16" t="s">
        <v>787</v>
      </c>
      <c r="C121" s="16" t="s">
        <v>804</v>
      </c>
      <c r="D121" s="16" t="s">
        <v>754</v>
      </c>
      <c r="E121" s="16" t="s">
        <v>752</v>
      </c>
      <c r="F121" s="16" t="s">
        <v>169</v>
      </c>
      <c r="G121" s="16"/>
      <c r="H121" s="17">
        <v>0.15863094</v>
      </c>
      <c r="I121" s="17">
        <v>4.6906600999999997</v>
      </c>
      <c r="J121" s="17">
        <v>0.92386506000000002</v>
      </c>
      <c r="K121" s="17">
        <v>1.6780771999999999E-2</v>
      </c>
      <c r="L121" s="17">
        <v>7.0021859000000001E-3</v>
      </c>
      <c r="M121" s="17">
        <v>2.7456892000000002</v>
      </c>
      <c r="N121" s="48">
        <v>7.3216758000000007E-2</v>
      </c>
      <c r="O121" s="48">
        <v>2.5868389999999998E-4</v>
      </c>
      <c r="P121" s="48">
        <v>9.8866627999999995E-3</v>
      </c>
      <c r="Q121" s="48">
        <v>30.784793000000001</v>
      </c>
      <c r="R121" s="48">
        <v>4.7936880000000004</v>
      </c>
      <c r="S121" s="50">
        <v>0.13733342000000001</v>
      </c>
      <c r="T121" s="50">
        <v>0.92386506000000002</v>
      </c>
      <c r="U121" s="18">
        <v>3.6074381999999999E-8</v>
      </c>
      <c r="V121" s="18">
        <v>1.7366890999999999E-2</v>
      </c>
      <c r="W121" s="18">
        <v>3.0422298999999999E-3</v>
      </c>
      <c r="X121" s="18">
        <v>1.0814329999999999E-7</v>
      </c>
      <c r="Y121" s="18">
        <v>2.6098969000000001E-8</v>
      </c>
      <c r="Z121" s="18">
        <v>1.7209838E-9</v>
      </c>
      <c r="AA121" s="18">
        <v>1.6780771999999999E-2</v>
      </c>
      <c r="AB121" s="18">
        <v>2.5868389999999998E-4</v>
      </c>
      <c r="AC121" s="18">
        <v>9.8866627999999995E-3</v>
      </c>
      <c r="AD121" s="18">
        <v>7.3216758000000007E-2</v>
      </c>
      <c r="AE121" s="18">
        <v>22.930548099999999</v>
      </c>
      <c r="AF121" s="18">
        <v>138.39025000000001</v>
      </c>
      <c r="AG121" s="18">
        <v>0.28639489000000001</v>
      </c>
      <c r="AH121" s="18">
        <v>4.3301455000000004</v>
      </c>
      <c r="AI121" s="18">
        <v>2.7182232E-6</v>
      </c>
      <c r="AJ121" s="18">
        <v>1.7694893000000001E-4</v>
      </c>
      <c r="AK121" s="18">
        <v>0.76184426999999999</v>
      </c>
      <c r="AL121" s="18">
        <v>0.16184383999999999</v>
      </c>
    </row>
    <row r="122" spans="1:38" x14ac:dyDescent="0.3">
      <c r="A122" s="16" t="s">
        <v>396</v>
      </c>
      <c r="B122" s="16" t="s">
        <v>787</v>
      </c>
      <c r="C122" s="16" t="s">
        <v>805</v>
      </c>
      <c r="D122" s="16" t="s">
        <v>751</v>
      </c>
      <c r="E122" s="16" t="s">
        <v>667</v>
      </c>
      <c r="F122" s="16" t="s">
        <v>169</v>
      </c>
      <c r="G122" s="16"/>
      <c r="H122" s="17">
        <v>0.11963859</v>
      </c>
      <c r="I122" s="17">
        <v>6.1844999999999999</v>
      </c>
      <c r="J122" s="17">
        <v>1.150749</v>
      </c>
      <c r="K122" s="17">
        <v>1.6802853E-2</v>
      </c>
      <c r="L122" s="17">
        <v>7.6659524000000003E-3</v>
      </c>
      <c r="M122" s="17">
        <v>3.1728472000000001</v>
      </c>
      <c r="N122" s="48">
        <v>7.8642928000000001E-2</v>
      </c>
      <c r="O122" s="48">
        <v>2.6079849000000001E-4</v>
      </c>
      <c r="P122" s="48">
        <v>1.1649591000000001E-2</v>
      </c>
      <c r="Q122" s="48">
        <v>33.937942</v>
      </c>
      <c r="R122" s="48">
        <v>6.3437522</v>
      </c>
      <c r="S122" s="50">
        <v>0.15550749</v>
      </c>
      <c r="T122" s="50">
        <v>1.150749</v>
      </c>
      <c r="U122" s="18">
        <v>4.0258180999999997E-8</v>
      </c>
      <c r="V122" s="18">
        <v>4.2197819999999997E-2</v>
      </c>
      <c r="W122" s="18">
        <v>3.6259183999999998E-3</v>
      </c>
      <c r="X122" s="18">
        <v>1.2161271E-7</v>
      </c>
      <c r="Y122" s="18">
        <v>1.7652857E-8</v>
      </c>
      <c r="Z122" s="18">
        <v>1.4878502E-9</v>
      </c>
      <c r="AA122" s="18">
        <v>1.6802853E-2</v>
      </c>
      <c r="AB122" s="18">
        <v>2.6079849000000001E-4</v>
      </c>
      <c r="AC122" s="18">
        <v>1.1649591000000001E-2</v>
      </c>
      <c r="AD122" s="18">
        <v>7.8642928000000001E-2</v>
      </c>
      <c r="AE122" s="18">
        <v>25.307970099999999</v>
      </c>
      <c r="AF122" s="18">
        <v>159.54936000000001</v>
      </c>
      <c r="AG122" s="18">
        <v>0.28100723</v>
      </c>
      <c r="AH122" s="18">
        <v>5.7542752999999998</v>
      </c>
      <c r="AI122" s="18">
        <v>4.2563510999999997E-6</v>
      </c>
      <c r="AJ122" s="18">
        <v>2.9652001000000001E-2</v>
      </c>
      <c r="AK122" s="18">
        <v>0.93468912000000004</v>
      </c>
      <c r="AL122" s="18">
        <v>0.18640786000000001</v>
      </c>
    </row>
    <row r="123" spans="1:38" x14ac:dyDescent="0.3">
      <c r="A123" s="16" t="s">
        <v>422</v>
      </c>
      <c r="B123" s="16" t="s">
        <v>787</v>
      </c>
      <c r="C123" s="16" t="s">
        <v>806</v>
      </c>
      <c r="D123" s="16" t="s">
        <v>751</v>
      </c>
      <c r="E123" s="16" t="s">
        <v>667</v>
      </c>
      <c r="F123" s="16" t="s">
        <v>169</v>
      </c>
      <c r="G123" s="16"/>
      <c r="H123" s="17">
        <v>7.2679496999999996E-2</v>
      </c>
      <c r="I123" s="17">
        <v>1.4827573999999999</v>
      </c>
      <c r="J123" s="17">
        <v>0.45892390999999999</v>
      </c>
      <c r="K123" s="17">
        <v>1.9085101E-3</v>
      </c>
      <c r="L123" s="17">
        <v>5.1702066999999999E-3</v>
      </c>
      <c r="M123" s="17">
        <v>4.0030751999999996</v>
      </c>
      <c r="N123" s="48">
        <v>7.2442145000000003E-3</v>
      </c>
      <c r="O123" s="48">
        <v>2.8936503000000002E-4</v>
      </c>
      <c r="P123" s="48">
        <v>9.1450765E-3</v>
      </c>
      <c r="Q123" s="48">
        <v>22.381792999999998</v>
      </c>
      <c r="R123" s="48">
        <v>1.5095727000000001</v>
      </c>
      <c r="S123" s="50">
        <v>6.3376962999999994E-2</v>
      </c>
      <c r="T123" s="50">
        <v>0.45892390999999999</v>
      </c>
      <c r="U123" s="18">
        <v>1.1657199E-8</v>
      </c>
      <c r="V123" s="18">
        <v>6.5238685999999997E-3</v>
      </c>
      <c r="W123" s="18">
        <v>6.4671745000000004E-4</v>
      </c>
      <c r="X123" s="18">
        <v>1.2681986E-8</v>
      </c>
      <c r="Y123" s="18">
        <v>-2.1897661E-9</v>
      </c>
      <c r="Z123" s="18">
        <v>5.8989067E-10</v>
      </c>
      <c r="AA123" s="18">
        <v>1.9085101E-3</v>
      </c>
      <c r="AB123" s="18">
        <v>2.8936503000000002E-4</v>
      </c>
      <c r="AC123" s="18">
        <v>9.1450765E-3</v>
      </c>
      <c r="AD123" s="18">
        <v>7.2442145000000003E-3</v>
      </c>
      <c r="AE123" s="18">
        <v>5.9924058999999996</v>
      </c>
      <c r="AF123" s="18">
        <v>201.19494</v>
      </c>
      <c r="AG123" s="18">
        <v>3.2199872999999997E-2</v>
      </c>
      <c r="AH123" s="18">
        <v>1.3959694</v>
      </c>
      <c r="AI123" s="18">
        <v>1.1118662000000001E-6</v>
      </c>
      <c r="AJ123" s="18">
        <v>4.9200201E-5</v>
      </c>
      <c r="AK123" s="18">
        <v>0.22242754000000001</v>
      </c>
      <c r="AL123" s="18">
        <v>0.23644718000000001</v>
      </c>
    </row>
    <row r="124" spans="1:38" x14ac:dyDescent="0.3">
      <c r="A124" s="16" t="s">
        <v>435</v>
      </c>
      <c r="B124" s="16" t="s">
        <v>787</v>
      </c>
      <c r="C124" s="16" t="s">
        <v>807</v>
      </c>
      <c r="D124" s="16" t="s">
        <v>754</v>
      </c>
      <c r="E124" s="16" t="s">
        <v>667</v>
      </c>
      <c r="F124" s="16" t="s">
        <v>169</v>
      </c>
      <c r="G124" s="16"/>
      <c r="H124" s="17">
        <v>7.2687069000000007E-2</v>
      </c>
      <c r="I124" s="17">
        <v>1.7251810999999999</v>
      </c>
      <c r="J124" s="17">
        <v>0.47274393999999997</v>
      </c>
      <c r="K124" s="17">
        <v>1.9591849E-3</v>
      </c>
      <c r="L124" s="17">
        <v>5.1806728000000002E-3</v>
      </c>
      <c r="M124" s="17">
        <v>4.0046733000000003</v>
      </c>
      <c r="N124" s="48">
        <v>7.4368285999999997E-3</v>
      </c>
      <c r="O124" s="48">
        <v>2.9051825E-4</v>
      </c>
      <c r="P124" s="48">
        <v>9.1640440999999993E-3</v>
      </c>
      <c r="Q124" s="48">
        <v>22.633524999999999</v>
      </c>
      <c r="R124" s="48">
        <v>1.7579111000000001</v>
      </c>
      <c r="S124" s="50">
        <v>6.4629744000000003E-2</v>
      </c>
      <c r="T124" s="50">
        <v>0.47274393999999997</v>
      </c>
      <c r="U124" s="18">
        <v>1.2036964999999999E-8</v>
      </c>
      <c r="V124" s="18">
        <v>8.9740889999999993E-3</v>
      </c>
      <c r="W124" s="18">
        <v>7.1620524000000005E-4</v>
      </c>
      <c r="X124" s="18">
        <v>1.3369371E-8</v>
      </c>
      <c r="Y124" s="18">
        <v>-1.9748102999999998E-9</v>
      </c>
      <c r="Z124" s="18">
        <v>5.9676427000000001E-10</v>
      </c>
      <c r="AA124" s="18">
        <v>1.9591849E-3</v>
      </c>
      <c r="AB124" s="18">
        <v>2.9051825E-4</v>
      </c>
      <c r="AC124" s="18">
        <v>9.1640440999999993E-3</v>
      </c>
      <c r="AD124" s="18">
        <v>7.4368285999999997E-3</v>
      </c>
      <c r="AE124" s="18">
        <v>6.0627321999999992</v>
      </c>
      <c r="AF124" s="18">
        <v>201.37478999999999</v>
      </c>
      <c r="AG124" s="18">
        <v>3.3492135999999999E-2</v>
      </c>
      <c r="AH124" s="18">
        <v>1.624538</v>
      </c>
      <c r="AI124" s="18">
        <v>1.2170236E-6</v>
      </c>
      <c r="AJ124" s="18">
        <v>5.4999498000000002E-5</v>
      </c>
      <c r="AK124" s="18">
        <v>0.23621181999999999</v>
      </c>
      <c r="AL124" s="18">
        <v>0.23647712000000001</v>
      </c>
    </row>
    <row r="125" spans="1:38" x14ac:dyDescent="0.3">
      <c r="A125" s="16" t="s">
        <v>433</v>
      </c>
      <c r="B125" s="16" t="s">
        <v>787</v>
      </c>
      <c r="C125" s="16" t="s">
        <v>121</v>
      </c>
      <c r="D125" s="16" t="s">
        <v>735</v>
      </c>
      <c r="E125" s="16" t="s">
        <v>752</v>
      </c>
      <c r="F125" s="16" t="s">
        <v>669</v>
      </c>
      <c r="G125" s="16"/>
      <c r="H125" s="17">
        <v>1.6677799E-2</v>
      </c>
      <c r="I125" s="17">
        <v>6.3436523999999999</v>
      </c>
      <c r="J125" s="17">
        <v>1.0947496000000001</v>
      </c>
      <c r="K125" s="17">
        <v>6.2086596000000003E-3</v>
      </c>
      <c r="L125" s="17">
        <v>5.1029046000000003E-3</v>
      </c>
      <c r="M125" s="17">
        <v>7.6731623999999998E-2</v>
      </c>
      <c r="N125" s="48">
        <v>2.0946570000000001E-2</v>
      </c>
      <c r="O125" s="48">
        <v>1.4467508000000001E-4</v>
      </c>
      <c r="P125" s="48">
        <v>1.0172539E-2</v>
      </c>
      <c r="Q125" s="48">
        <v>8.3824690000000004</v>
      </c>
      <c r="R125" s="48">
        <v>7.7727382</v>
      </c>
      <c r="S125" s="50">
        <v>0.11678311000000001</v>
      </c>
      <c r="T125" s="50">
        <v>1.0947496000000001</v>
      </c>
      <c r="U125" s="18">
        <v>1.2151185E-8</v>
      </c>
      <c r="V125" s="18">
        <v>1.3084245E-2</v>
      </c>
      <c r="W125" s="18">
        <v>4.8631439000000002E-3</v>
      </c>
      <c r="X125" s="18">
        <v>4.1639119000000001E-8</v>
      </c>
      <c r="Y125" s="18">
        <v>2.5624890000000001E-8</v>
      </c>
      <c r="Z125" s="18">
        <v>5.0620793999999998E-10</v>
      </c>
      <c r="AA125" s="18">
        <v>6.2086596000000003E-3</v>
      </c>
      <c r="AB125" s="18">
        <v>1.4467508000000001E-4</v>
      </c>
      <c r="AC125" s="18">
        <v>1.0172539E-2</v>
      </c>
      <c r="AD125" s="18">
        <v>2.0946570000000001E-2</v>
      </c>
      <c r="AE125" s="18">
        <v>77.615714999999994</v>
      </c>
      <c r="AF125" s="18">
        <v>8.7622351999999992</v>
      </c>
      <c r="AG125" s="18">
        <v>0.11758998</v>
      </c>
      <c r="AH125" s="18">
        <v>5.9516055999999997</v>
      </c>
      <c r="AI125" s="18">
        <v>4.1974260000000001E-6</v>
      </c>
      <c r="AJ125" s="18">
        <v>3.6497076E-4</v>
      </c>
      <c r="AK125" s="18">
        <v>0.66071108999999995</v>
      </c>
      <c r="AL125" s="18">
        <v>0.43367358</v>
      </c>
    </row>
    <row r="126" spans="1:38" x14ac:dyDescent="0.3">
      <c r="A126" s="16" t="s">
        <v>434</v>
      </c>
      <c r="B126" s="16" t="s">
        <v>787</v>
      </c>
      <c r="C126" s="16" t="s">
        <v>122</v>
      </c>
      <c r="D126" s="16" t="s">
        <v>735</v>
      </c>
      <c r="E126" s="16" t="s">
        <v>752</v>
      </c>
      <c r="F126" s="16" t="s">
        <v>669</v>
      </c>
      <c r="G126" s="16"/>
      <c r="H126" s="17">
        <v>1.7085578000000001E-2</v>
      </c>
      <c r="I126" s="17">
        <v>6.3332541999999998</v>
      </c>
      <c r="J126" s="17">
        <v>1.6213546000000001</v>
      </c>
      <c r="K126" s="17">
        <v>6.8477564000000001E-3</v>
      </c>
      <c r="L126" s="17">
        <v>5.3919073999999997E-3</v>
      </c>
      <c r="M126" s="17">
        <v>7.6095772000000006E-2</v>
      </c>
      <c r="N126" s="48">
        <v>2.3400285E-2</v>
      </c>
      <c r="O126" s="48">
        <v>1.2819844E-4</v>
      </c>
      <c r="P126" s="48">
        <v>1.0822505E-2</v>
      </c>
      <c r="Q126" s="48">
        <v>13.439852999999999</v>
      </c>
      <c r="R126" s="48">
        <v>12.798869</v>
      </c>
      <c r="S126" s="50">
        <v>0.14518323999999999</v>
      </c>
      <c r="T126" s="50">
        <v>1.6213546000000001</v>
      </c>
      <c r="U126" s="18">
        <v>1.1475111000000001E-8</v>
      </c>
      <c r="V126" s="18">
        <v>1.2584302E-2</v>
      </c>
      <c r="W126" s="18">
        <v>5.8498029000000002E-3</v>
      </c>
      <c r="X126" s="18">
        <v>4.9129801000000003E-8</v>
      </c>
      <c r="Y126" s="18">
        <v>3.3943421999999997E-8</v>
      </c>
      <c r="Z126" s="18">
        <v>1.2890474E-9</v>
      </c>
      <c r="AA126" s="18">
        <v>6.8477564000000001E-3</v>
      </c>
      <c r="AB126" s="18">
        <v>1.2819844E-4</v>
      </c>
      <c r="AC126" s="18">
        <v>1.0822505E-2</v>
      </c>
      <c r="AD126" s="18">
        <v>2.3400285E-2</v>
      </c>
      <c r="AE126" s="18">
        <v>97.765651999999989</v>
      </c>
      <c r="AF126" s="18">
        <v>16.204051</v>
      </c>
      <c r="AG126" s="18">
        <v>0.11648169999999999</v>
      </c>
      <c r="AH126" s="18">
        <v>5.9421616000000004</v>
      </c>
      <c r="AI126" s="18">
        <v>4.0621360999999997E-6</v>
      </c>
      <c r="AJ126" s="18">
        <v>3.5927605000000002E-4</v>
      </c>
      <c r="AK126" s="18">
        <v>0.67277531000000002</v>
      </c>
      <c r="AL126" s="18">
        <v>0.94821999999999995</v>
      </c>
    </row>
    <row r="127" spans="1:38" x14ac:dyDescent="0.3">
      <c r="A127" s="16" t="s">
        <v>424</v>
      </c>
      <c r="B127" s="16" t="s">
        <v>787</v>
      </c>
      <c r="C127" s="16" t="s">
        <v>808</v>
      </c>
      <c r="D127" s="16" t="s">
        <v>666</v>
      </c>
      <c r="E127" s="16" t="s">
        <v>667</v>
      </c>
      <c r="F127" s="16" t="s">
        <v>669</v>
      </c>
      <c r="G127" s="16" t="s">
        <v>169</v>
      </c>
      <c r="H127" s="17">
        <v>1.7211319999999999E-2</v>
      </c>
      <c r="I127" s="17">
        <v>7.1345394999999998</v>
      </c>
      <c r="J127" s="17">
        <v>1.8111870999999999</v>
      </c>
      <c r="K127" s="17">
        <v>7.0879966000000003E-3</v>
      </c>
      <c r="L127" s="17">
        <v>5.4911233999999998E-3</v>
      </c>
      <c r="M127" s="17">
        <v>7.6511894999999996E-2</v>
      </c>
      <c r="N127" s="48">
        <v>2.4299417E-2</v>
      </c>
      <c r="O127" s="48">
        <v>1.2466735E-4</v>
      </c>
      <c r="P127" s="48">
        <v>1.1037007999999999E-2</v>
      </c>
      <c r="Q127" s="48">
        <v>15.832644999999999</v>
      </c>
      <c r="R127" s="48">
        <v>15.179183999999999</v>
      </c>
      <c r="S127" s="50">
        <v>0.15631457000000001</v>
      </c>
      <c r="T127" s="50">
        <v>1.8111870999999999</v>
      </c>
      <c r="U127" s="18">
        <v>1.2411862E-8</v>
      </c>
      <c r="V127" s="18">
        <v>3.1252104000000003E-2</v>
      </c>
      <c r="W127" s="18">
        <v>6.2213811999999999E-3</v>
      </c>
      <c r="X127" s="18">
        <v>5.1989875000000001E-8</v>
      </c>
      <c r="Y127" s="18">
        <v>3.6617063E-8</v>
      </c>
      <c r="Z127" s="18">
        <v>1.5383270000000001E-9</v>
      </c>
      <c r="AA127" s="18">
        <v>7.0879966000000003E-3</v>
      </c>
      <c r="AB127" s="18">
        <v>1.2466735E-4</v>
      </c>
      <c r="AC127" s="18">
        <v>1.1037007999999999E-2</v>
      </c>
      <c r="AD127" s="18">
        <v>2.4299417E-2</v>
      </c>
      <c r="AE127" s="18">
        <v>104.016363</v>
      </c>
      <c r="AF127" s="18">
        <v>18.545877000000001</v>
      </c>
      <c r="AG127" s="18">
        <v>0.1177001</v>
      </c>
      <c r="AH127" s="18">
        <v>6.7039802000000002</v>
      </c>
      <c r="AI127" s="18">
        <v>4.0734420999999997E-6</v>
      </c>
      <c r="AJ127" s="18">
        <v>3.7257742000000002E-4</v>
      </c>
      <c r="AK127" s="18">
        <v>0.70426615000000004</v>
      </c>
      <c r="AL127" s="18">
        <v>1.1065483</v>
      </c>
    </row>
    <row r="128" spans="1:38" x14ac:dyDescent="0.3">
      <c r="A128" s="16" t="s">
        <v>426</v>
      </c>
      <c r="B128" s="16" t="s">
        <v>787</v>
      </c>
      <c r="C128" s="16" t="s">
        <v>809</v>
      </c>
      <c r="D128" s="16" t="s">
        <v>666</v>
      </c>
      <c r="E128" s="16" t="s">
        <v>667</v>
      </c>
      <c r="F128" s="16" t="s">
        <v>169</v>
      </c>
      <c r="G128" s="16" t="s">
        <v>169</v>
      </c>
      <c r="H128" s="17">
        <v>7.2688074000000005E-2</v>
      </c>
      <c r="I128" s="17">
        <v>3.0416390999999998</v>
      </c>
      <c r="J128" s="17">
        <v>0.53390649999999995</v>
      </c>
      <c r="K128" s="17">
        <v>2.1779162999999999E-3</v>
      </c>
      <c r="L128" s="17">
        <v>5.2279817000000003E-3</v>
      </c>
      <c r="M128" s="17">
        <v>4.0078062000000001</v>
      </c>
      <c r="N128" s="48">
        <v>8.3144085999999999E-3</v>
      </c>
      <c r="O128" s="48">
        <v>2.9624565E-4</v>
      </c>
      <c r="P128" s="48">
        <v>9.2470543999999995E-3</v>
      </c>
      <c r="Q128" s="48">
        <v>23.997178000000002</v>
      </c>
      <c r="R128" s="48">
        <v>3.1153724999999999</v>
      </c>
      <c r="S128" s="50">
        <v>7.0212291999999996E-2</v>
      </c>
      <c r="T128" s="50">
        <v>0.53390649999999995</v>
      </c>
      <c r="U128" s="18">
        <v>1.3880598E-8</v>
      </c>
      <c r="V128" s="18">
        <v>2.9425171999999999E-2</v>
      </c>
      <c r="W128" s="18">
        <v>1.0298769E-3</v>
      </c>
      <c r="X128" s="18">
        <v>1.7107108E-8</v>
      </c>
      <c r="Y128" s="18">
        <v>-1.5008655E-9</v>
      </c>
      <c r="Z128" s="18">
        <v>6.2660676000000001E-10</v>
      </c>
      <c r="AA128" s="18">
        <v>2.1779162999999999E-3</v>
      </c>
      <c r="AB128" s="18">
        <v>2.9624565E-4</v>
      </c>
      <c r="AC128" s="18">
        <v>9.2470543999999995E-3</v>
      </c>
      <c r="AD128" s="18">
        <v>8.3144085999999999E-3</v>
      </c>
      <c r="AE128" s="18">
        <v>6.3443727000000001</v>
      </c>
      <c r="AF128" s="18">
        <v>201.77714</v>
      </c>
      <c r="AG128" s="18">
        <v>3.7558843000000001E-2</v>
      </c>
      <c r="AH128" s="18">
        <v>2.8713334000000001</v>
      </c>
      <c r="AI128" s="18">
        <v>1.3721285999999999E-6</v>
      </c>
      <c r="AJ128" s="18">
        <v>8.8337238999999998E-5</v>
      </c>
      <c r="AK128" s="18">
        <v>0.29731236</v>
      </c>
      <c r="AL128" s="18">
        <v>0.23650579999999999</v>
      </c>
    </row>
    <row r="129" spans="1:38" x14ac:dyDescent="0.3">
      <c r="A129" s="16" t="s">
        <v>428</v>
      </c>
      <c r="B129" s="16" t="s">
        <v>787</v>
      </c>
      <c r="C129" s="16" t="s">
        <v>810</v>
      </c>
      <c r="D129" s="16" t="s">
        <v>666</v>
      </c>
      <c r="E129" s="16" t="s">
        <v>667</v>
      </c>
      <c r="F129" s="16" t="s">
        <v>669</v>
      </c>
      <c r="G129" s="16" t="s">
        <v>169</v>
      </c>
      <c r="H129" s="17">
        <v>1.7211409E-2</v>
      </c>
      <c r="I129" s="17">
        <v>7.1414444000000001</v>
      </c>
      <c r="J129" s="17">
        <v>1.8248316</v>
      </c>
      <c r="K129" s="17">
        <v>7.0938080999999997E-3</v>
      </c>
      <c r="L129" s="17">
        <v>5.4924926000000001E-3</v>
      </c>
      <c r="M129" s="17">
        <v>7.6411242000000004E-2</v>
      </c>
      <c r="N129" s="48">
        <v>2.4325956999999999E-2</v>
      </c>
      <c r="O129" s="48">
        <v>1.2490223000000001E-4</v>
      </c>
      <c r="P129" s="48">
        <v>1.1038865E-2</v>
      </c>
      <c r="Q129" s="48">
        <v>15.825509</v>
      </c>
      <c r="R129" s="48">
        <v>15.172891999999999</v>
      </c>
      <c r="S129" s="50">
        <v>0.15660373</v>
      </c>
      <c r="T129" s="50">
        <v>1.8248316</v>
      </c>
      <c r="U129" s="18">
        <v>1.3015683E-8</v>
      </c>
      <c r="V129" s="18">
        <v>2.0946609000000001E-2</v>
      </c>
      <c r="W129" s="18">
        <v>6.2426909999999999E-3</v>
      </c>
      <c r="X129" s="18">
        <v>5.1972386000000001E-8</v>
      </c>
      <c r="Y129" s="18">
        <v>3.6628058999999998E-8</v>
      </c>
      <c r="Z129" s="18">
        <v>1.5408918E-9</v>
      </c>
      <c r="AA129" s="18">
        <v>7.0938080999999997E-3</v>
      </c>
      <c r="AB129" s="18">
        <v>1.2490223000000001E-4</v>
      </c>
      <c r="AC129" s="18">
        <v>1.1038865E-2</v>
      </c>
      <c r="AD129" s="18">
        <v>2.4325956999999999E-2</v>
      </c>
      <c r="AE129" s="18">
        <v>104.020312</v>
      </c>
      <c r="AF129" s="18">
        <v>18.544145</v>
      </c>
      <c r="AG129" s="18">
        <v>0.11754236999999999</v>
      </c>
      <c r="AH129" s="18">
        <v>6.6896544000000002</v>
      </c>
      <c r="AI129" s="18">
        <v>4.0756963000000003E-6</v>
      </c>
      <c r="AJ129" s="18">
        <v>3.6993907E-4</v>
      </c>
      <c r="AK129" s="18">
        <v>0.71791192999999998</v>
      </c>
      <c r="AL129" s="18">
        <v>1.1065497</v>
      </c>
    </row>
    <row r="130" spans="1:38" x14ac:dyDescent="0.3">
      <c r="A130" s="16" t="s">
        <v>430</v>
      </c>
      <c r="B130" s="16" t="s">
        <v>787</v>
      </c>
      <c r="C130" s="16" t="s">
        <v>811</v>
      </c>
      <c r="D130" s="16" t="s">
        <v>735</v>
      </c>
      <c r="E130" s="16" t="s">
        <v>667</v>
      </c>
      <c r="F130" s="16" t="s">
        <v>669</v>
      </c>
      <c r="G130" s="16"/>
      <c r="H130" s="17">
        <v>1.7211048999999999E-2</v>
      </c>
      <c r="I130" s="17">
        <v>6.3300546999999998</v>
      </c>
      <c r="J130" s="17">
        <v>1.7833869</v>
      </c>
      <c r="K130" s="17">
        <v>7.0444015000000002E-3</v>
      </c>
      <c r="L130" s="17">
        <v>5.4808312999999999E-3</v>
      </c>
      <c r="M130" s="17">
        <v>7.5900124999999999E-2</v>
      </c>
      <c r="N130" s="48">
        <v>2.4155274000000001E-2</v>
      </c>
      <c r="O130" s="48">
        <v>1.2312870000000001E-4</v>
      </c>
      <c r="P130" s="48">
        <v>1.1022495E-2</v>
      </c>
      <c r="Q130" s="48">
        <v>14.995971000000001</v>
      </c>
      <c r="R130" s="48">
        <v>14.345371</v>
      </c>
      <c r="S130" s="50">
        <v>0.15392174</v>
      </c>
      <c r="T130" s="50">
        <v>1.7833869</v>
      </c>
      <c r="U130" s="18">
        <v>1.1267087999999999E-8</v>
      </c>
      <c r="V130" s="18">
        <v>1.2430472999999999E-2</v>
      </c>
      <c r="W130" s="18">
        <v>6.1533902999999996E-3</v>
      </c>
      <c r="X130" s="18">
        <v>5.1434625999999997E-8</v>
      </c>
      <c r="Y130" s="18">
        <v>3.6502970000000003E-8</v>
      </c>
      <c r="Z130" s="18">
        <v>1.5299211E-9</v>
      </c>
      <c r="AA130" s="18">
        <v>7.0444015000000002E-3</v>
      </c>
      <c r="AB130" s="18">
        <v>1.2312870000000001E-4</v>
      </c>
      <c r="AC130" s="18">
        <v>1.1022495E-2</v>
      </c>
      <c r="AD130" s="18">
        <v>2.4155274000000001E-2</v>
      </c>
      <c r="AE130" s="18">
        <v>103.965633</v>
      </c>
      <c r="AF130" s="18">
        <v>18.493841</v>
      </c>
      <c r="AG130" s="18">
        <v>0.11614069</v>
      </c>
      <c r="AH130" s="18">
        <v>5.9392557999999998</v>
      </c>
      <c r="AI130" s="18">
        <v>4.0205084999999998E-6</v>
      </c>
      <c r="AJ130" s="18">
        <v>3.5752382999999999E-4</v>
      </c>
      <c r="AK130" s="18">
        <v>0.67648737999999997</v>
      </c>
      <c r="AL130" s="18">
        <v>1.1065419999999999</v>
      </c>
    </row>
    <row r="131" spans="1:38" x14ac:dyDescent="0.3">
      <c r="A131" s="16" t="s">
        <v>432</v>
      </c>
      <c r="B131" s="16" t="s">
        <v>787</v>
      </c>
      <c r="C131" s="16" t="s">
        <v>114</v>
      </c>
      <c r="D131" s="16" t="s">
        <v>735</v>
      </c>
      <c r="E131" s="16" t="s">
        <v>752</v>
      </c>
      <c r="F131" s="16" t="s">
        <v>669</v>
      </c>
      <c r="G131" s="16"/>
      <c r="H131" s="17">
        <v>1.6583695999999998E-2</v>
      </c>
      <c r="I131" s="17">
        <v>6.3460519</v>
      </c>
      <c r="J131" s="17">
        <v>0.97322540999999996</v>
      </c>
      <c r="K131" s="17">
        <v>6.0611757E-3</v>
      </c>
      <c r="L131" s="17">
        <v>5.0362115999999998E-3</v>
      </c>
      <c r="M131" s="17">
        <v>7.6878360000000007E-2</v>
      </c>
      <c r="N131" s="48">
        <v>2.0380328999999999E-2</v>
      </c>
      <c r="O131" s="48">
        <v>1.4847737999999999E-4</v>
      </c>
      <c r="P131" s="48">
        <v>1.0022547E-2</v>
      </c>
      <c r="Q131" s="48">
        <v>7.2153802999999996</v>
      </c>
      <c r="R131" s="48">
        <v>6.6128618000000001</v>
      </c>
      <c r="S131" s="50">
        <v>0.11022923</v>
      </c>
      <c r="T131" s="50">
        <v>0.97322540999999996</v>
      </c>
      <c r="U131" s="18">
        <v>1.2307203000000001E-8</v>
      </c>
      <c r="V131" s="18">
        <v>1.3199616000000001E-2</v>
      </c>
      <c r="W131" s="18">
        <v>4.6354533E-3</v>
      </c>
      <c r="X131" s="18">
        <v>3.9910501000000002E-8</v>
      </c>
      <c r="Y131" s="18">
        <v>2.3705227999999999E-8</v>
      </c>
      <c r="Z131" s="18">
        <v>3.2555266999999998E-10</v>
      </c>
      <c r="AA131" s="18">
        <v>6.0611757E-3</v>
      </c>
      <c r="AB131" s="18">
        <v>1.4847737999999999E-4</v>
      </c>
      <c r="AC131" s="18">
        <v>1.0022547E-2</v>
      </c>
      <c r="AD131" s="18">
        <v>2.0380328999999999E-2</v>
      </c>
      <c r="AE131" s="18">
        <v>72.965728999999996</v>
      </c>
      <c r="AF131" s="18">
        <v>7.0448931000000004</v>
      </c>
      <c r="AG131" s="18">
        <v>0.11784574</v>
      </c>
      <c r="AH131" s="18">
        <v>5.9537848999999996</v>
      </c>
      <c r="AI131" s="18">
        <v>4.2286467000000001E-6</v>
      </c>
      <c r="AJ131" s="18">
        <v>3.6628493E-4</v>
      </c>
      <c r="AK131" s="18">
        <v>0.65792702999999997</v>
      </c>
      <c r="AL131" s="18">
        <v>0.31493209999999999</v>
      </c>
    </row>
    <row r="132" spans="1:38" x14ac:dyDescent="0.3">
      <c r="A132" s="16" t="s">
        <v>437</v>
      </c>
      <c r="B132" s="16" t="s">
        <v>787</v>
      </c>
      <c r="C132" s="16" t="s">
        <v>812</v>
      </c>
      <c r="D132" s="16" t="s">
        <v>735</v>
      </c>
      <c r="E132" s="16" t="s">
        <v>667</v>
      </c>
      <c r="F132" s="16" t="s">
        <v>332</v>
      </c>
      <c r="G132" s="16"/>
      <c r="H132" s="17">
        <v>3.4131449000000002E-3</v>
      </c>
      <c r="I132" s="17">
        <v>5.3931209000000004</v>
      </c>
      <c r="J132" s="17">
        <v>0.62487848999999995</v>
      </c>
      <c r="K132" s="17">
        <v>4.6813460999999999E-3</v>
      </c>
      <c r="L132" s="17">
        <v>1.0967425999999999E-3</v>
      </c>
      <c r="M132" s="17">
        <v>3.3027356999999999</v>
      </c>
      <c r="N132" s="48">
        <v>1.7467427000000001E-2</v>
      </c>
      <c r="O132" s="48">
        <v>8.3722972000000001E-5</v>
      </c>
      <c r="P132" s="48">
        <v>1.6793188E-3</v>
      </c>
      <c r="Q132" s="48">
        <v>26.167677000000001</v>
      </c>
      <c r="R132" s="48">
        <v>5.5067947999999998</v>
      </c>
      <c r="S132" s="50">
        <v>7.4983810999999997E-2</v>
      </c>
      <c r="T132" s="50">
        <v>0.62487848999999995</v>
      </c>
      <c r="U132" s="18">
        <v>5.8225428000000001E-9</v>
      </c>
      <c r="V132" s="18">
        <v>1.3284026000000001E-2</v>
      </c>
      <c r="W132" s="18">
        <v>4.6291633999999996E-3</v>
      </c>
      <c r="X132" s="18">
        <v>2.8654969000000001E-8</v>
      </c>
      <c r="Y132" s="18">
        <v>4.8434011999999996E-9</v>
      </c>
      <c r="Z132" s="18">
        <v>2.6305838999999998E-10</v>
      </c>
      <c r="AA132" s="18">
        <v>4.6813460999999999E-3</v>
      </c>
      <c r="AB132" s="18">
        <v>8.3722972000000001E-5</v>
      </c>
      <c r="AC132" s="18">
        <v>1.6793188E-3</v>
      </c>
      <c r="AD132" s="18">
        <v>1.7467427000000001E-2</v>
      </c>
      <c r="AE132" s="18">
        <v>12.4707288</v>
      </c>
      <c r="AF132" s="18">
        <v>184.72513000000001</v>
      </c>
      <c r="AG132" s="18">
        <v>0.30766216000000002</v>
      </c>
      <c r="AH132" s="18">
        <v>5.0616858999999996</v>
      </c>
      <c r="AI132" s="18">
        <v>2.4256204999999999E-6</v>
      </c>
      <c r="AJ132" s="18">
        <v>2.4156707999999999E-4</v>
      </c>
      <c r="AK132" s="18">
        <v>0.61298341999999995</v>
      </c>
      <c r="AL132" s="18">
        <v>1.1653503000000001E-2</v>
      </c>
    </row>
    <row r="133" spans="1:38" x14ac:dyDescent="0.3">
      <c r="A133" s="16" t="s">
        <v>445</v>
      </c>
      <c r="B133" s="16" t="s">
        <v>787</v>
      </c>
      <c r="C133" s="16" t="s">
        <v>813</v>
      </c>
      <c r="D133" s="16" t="s">
        <v>751</v>
      </c>
      <c r="E133" s="16" t="s">
        <v>667</v>
      </c>
      <c r="F133" s="16" t="s">
        <v>169</v>
      </c>
      <c r="G133" s="16"/>
      <c r="H133" s="17">
        <v>5.5261562E-2</v>
      </c>
      <c r="I133" s="17">
        <v>1.9772270999999999</v>
      </c>
      <c r="J133" s="17">
        <v>0.34364660000000002</v>
      </c>
      <c r="K133" s="17">
        <v>1.3890059000000001E-3</v>
      </c>
      <c r="L133" s="17">
        <v>4.1562148000000004E-3</v>
      </c>
      <c r="M133" s="17">
        <v>2.4164222</v>
      </c>
      <c r="N133" s="48">
        <v>4.9213169000000001E-3</v>
      </c>
      <c r="O133" s="48">
        <v>1.6875603000000001E-4</v>
      </c>
      <c r="P133" s="48">
        <v>7.8756912999999994E-3</v>
      </c>
      <c r="Q133" s="48">
        <v>18.745266999999998</v>
      </c>
      <c r="R133" s="48">
        <v>2.0259434000000001</v>
      </c>
      <c r="S133" s="50">
        <v>5.5068143999999999E-2</v>
      </c>
      <c r="T133" s="50">
        <v>0.34364660000000002</v>
      </c>
      <c r="U133" s="18">
        <v>2.0308175999999999E-8</v>
      </c>
      <c r="V133" s="18">
        <v>1.8245395000000001E-2</v>
      </c>
      <c r="W133" s="18">
        <v>6.0326206E-4</v>
      </c>
      <c r="X133" s="18">
        <v>9.6391975999999996E-9</v>
      </c>
      <c r="Y133" s="18">
        <v>5.6305243999999999E-9</v>
      </c>
      <c r="Z133" s="18">
        <v>8.8088742999999997E-10</v>
      </c>
      <c r="AA133" s="18">
        <v>1.3890059000000001E-3</v>
      </c>
      <c r="AB133" s="18">
        <v>1.6875603000000001E-4</v>
      </c>
      <c r="AC133" s="18">
        <v>7.8756912999999994E-3</v>
      </c>
      <c r="AD133" s="18">
        <v>4.9213169000000001E-3</v>
      </c>
      <c r="AE133" s="18">
        <v>19.834745499999997</v>
      </c>
      <c r="AF133" s="18">
        <v>121.51531</v>
      </c>
      <c r="AG133" s="18">
        <v>0.17259938</v>
      </c>
      <c r="AH133" s="18">
        <v>1.8749027</v>
      </c>
      <c r="AI133" s="18">
        <v>1.3293865000000001E-6</v>
      </c>
      <c r="AJ133" s="18">
        <v>6.0070627000000001E-5</v>
      </c>
      <c r="AK133" s="18">
        <v>0.20093090999999999</v>
      </c>
      <c r="AL133" s="18">
        <v>0.14265562000000001</v>
      </c>
    </row>
    <row r="134" spans="1:38" x14ac:dyDescent="0.3">
      <c r="A134" s="16" t="s">
        <v>447</v>
      </c>
      <c r="B134" s="16" t="s">
        <v>787</v>
      </c>
      <c r="C134" s="16" t="s">
        <v>814</v>
      </c>
      <c r="D134" s="16" t="s">
        <v>754</v>
      </c>
      <c r="E134" s="16" t="s">
        <v>667</v>
      </c>
      <c r="F134" s="16" t="s">
        <v>169</v>
      </c>
      <c r="G134" s="16"/>
      <c r="H134" s="17">
        <v>5.5261838000000001E-2</v>
      </c>
      <c r="I134" s="17">
        <v>2.1587529000000001</v>
      </c>
      <c r="J134" s="17">
        <v>0.35400039999999999</v>
      </c>
      <c r="K134" s="17">
        <v>1.4363526000000001E-3</v>
      </c>
      <c r="L134" s="17">
        <v>4.1653656000000001E-3</v>
      </c>
      <c r="M134" s="17">
        <v>2.4175979000000001</v>
      </c>
      <c r="N134" s="48">
        <v>5.1035087000000003E-3</v>
      </c>
      <c r="O134" s="48">
        <v>1.6973754E-4</v>
      </c>
      <c r="P134" s="48">
        <v>7.8928238000000005E-3</v>
      </c>
      <c r="Q134" s="48">
        <v>18.932905000000002</v>
      </c>
      <c r="R134" s="48">
        <v>2.2124006000000001</v>
      </c>
      <c r="S134" s="50">
        <v>5.6112642999999997E-2</v>
      </c>
      <c r="T134" s="50">
        <v>0.35400039999999999</v>
      </c>
      <c r="U134" s="18">
        <v>2.0536895E-8</v>
      </c>
      <c r="V134" s="18">
        <v>2.0310620000000001E-2</v>
      </c>
      <c r="W134" s="18">
        <v>6.6662798000000003E-4</v>
      </c>
      <c r="X134" s="18">
        <v>1.0305555E-8</v>
      </c>
      <c r="Y134" s="18">
        <v>5.8359630999999999E-9</v>
      </c>
      <c r="Z134" s="18">
        <v>8.8685639999999997E-10</v>
      </c>
      <c r="AA134" s="18">
        <v>1.4363526000000001E-3</v>
      </c>
      <c r="AB134" s="18">
        <v>1.6973754E-4</v>
      </c>
      <c r="AC134" s="18">
        <v>7.8928238000000005E-3</v>
      </c>
      <c r="AD134" s="18">
        <v>5.1035087000000003E-3</v>
      </c>
      <c r="AE134" s="18">
        <v>19.901495799999999</v>
      </c>
      <c r="AF134" s="18">
        <v>121.67352</v>
      </c>
      <c r="AG134" s="18">
        <v>0.17379243999999999</v>
      </c>
      <c r="AH134" s="18">
        <v>2.0477758000000001</v>
      </c>
      <c r="AI134" s="18">
        <v>1.4285804E-6</v>
      </c>
      <c r="AJ134" s="18">
        <v>6.5011917E-5</v>
      </c>
      <c r="AK134" s="18">
        <v>0.21127401000000001</v>
      </c>
      <c r="AL134" s="18">
        <v>0.14266137000000001</v>
      </c>
    </row>
    <row r="135" spans="1:38" x14ac:dyDescent="0.3">
      <c r="A135" s="16" t="s">
        <v>418</v>
      </c>
      <c r="B135" s="16" t="s">
        <v>787</v>
      </c>
      <c r="C135" s="16" t="s">
        <v>815</v>
      </c>
      <c r="D135" s="16" t="s">
        <v>754</v>
      </c>
      <c r="E135" s="16" t="s">
        <v>667</v>
      </c>
      <c r="F135" s="16" t="s">
        <v>169</v>
      </c>
      <c r="G135" s="16"/>
      <c r="H135" s="17">
        <v>0.11762889</v>
      </c>
      <c r="I135" s="17">
        <v>4.4028356000000004</v>
      </c>
      <c r="J135" s="17">
        <v>0.91081106999999994</v>
      </c>
      <c r="K135" s="17">
        <v>8.3166407000000008E-3</v>
      </c>
      <c r="L135" s="17">
        <v>7.4514567000000002E-3</v>
      </c>
      <c r="M135" s="17">
        <v>4.8000942999999996</v>
      </c>
      <c r="N135" s="48">
        <v>4.1950581000000001E-2</v>
      </c>
      <c r="O135" s="48">
        <v>5.2733722999999996E-4</v>
      </c>
      <c r="P135" s="48">
        <v>1.133029E-2</v>
      </c>
      <c r="Q135" s="48">
        <v>32.077449000000001</v>
      </c>
      <c r="R135" s="48">
        <v>4.5057980000000004</v>
      </c>
      <c r="S135" s="50">
        <v>0.13072048</v>
      </c>
      <c r="T135" s="50">
        <v>0.91081106999999994</v>
      </c>
      <c r="U135" s="18">
        <v>1.071557E-8</v>
      </c>
      <c r="V135" s="18">
        <v>3.3910743E-2</v>
      </c>
      <c r="W135" s="18">
        <v>2.0120184000000001E-3</v>
      </c>
      <c r="X135" s="18">
        <v>6.8728687999999999E-8</v>
      </c>
      <c r="Y135" s="18">
        <v>3.5649160000000002E-8</v>
      </c>
      <c r="Z135" s="18">
        <v>3.2482499999999998E-9</v>
      </c>
      <c r="AA135" s="18">
        <v>8.3166407000000008E-3</v>
      </c>
      <c r="AB135" s="18">
        <v>5.2733722999999996E-4</v>
      </c>
      <c r="AC135" s="18">
        <v>1.133029E-2</v>
      </c>
      <c r="AD135" s="18">
        <v>4.1950581000000001E-2</v>
      </c>
      <c r="AE135" s="18">
        <v>14.3127552</v>
      </c>
      <c r="AF135" s="18">
        <v>241.24545000000001</v>
      </c>
      <c r="AG135" s="18">
        <v>0.20606076000000001</v>
      </c>
      <c r="AH135" s="18">
        <v>4.1353251000000002</v>
      </c>
      <c r="AI135" s="18">
        <v>3.0615873000000001E-6</v>
      </c>
      <c r="AJ135" s="18">
        <v>3.6032130000000002E-2</v>
      </c>
      <c r="AK135" s="18">
        <v>0.59213961000000004</v>
      </c>
      <c r="AL135" s="18">
        <v>0.28263933000000002</v>
      </c>
    </row>
    <row r="136" spans="1:38" x14ac:dyDescent="0.3">
      <c r="A136" s="16" t="s">
        <v>408</v>
      </c>
      <c r="B136" s="16" t="s">
        <v>787</v>
      </c>
      <c r="C136" s="16" t="s">
        <v>816</v>
      </c>
      <c r="D136" s="16" t="s">
        <v>751</v>
      </c>
      <c r="E136" s="16" t="s">
        <v>752</v>
      </c>
      <c r="F136" s="16" t="s">
        <v>169</v>
      </c>
      <c r="G136" s="16"/>
      <c r="H136" s="17">
        <v>0.14318381999999999</v>
      </c>
      <c r="I136" s="17">
        <v>3.1761408000000002</v>
      </c>
      <c r="J136" s="17">
        <v>0.79887065999999995</v>
      </c>
      <c r="K136" s="17">
        <v>6.9712339999999998E-3</v>
      </c>
      <c r="L136" s="17">
        <v>8.7907119999999991E-3</v>
      </c>
      <c r="M136" s="17">
        <v>4.7735393999999998</v>
      </c>
      <c r="N136" s="48">
        <v>2.9444219000000001E-2</v>
      </c>
      <c r="O136" s="48">
        <v>7.1226646000000003E-4</v>
      </c>
      <c r="P136" s="48">
        <v>1.3078018E-2</v>
      </c>
      <c r="Q136" s="48">
        <v>28.878747000000001</v>
      </c>
      <c r="R136" s="48">
        <v>3.2390954999999999</v>
      </c>
      <c r="S136" s="50">
        <v>0.11611223000000001</v>
      </c>
      <c r="T136" s="50">
        <v>0.79887065999999995</v>
      </c>
      <c r="U136" s="18">
        <v>6.1224289999999996E-9</v>
      </c>
      <c r="V136" s="18">
        <v>1.2711247E-2</v>
      </c>
      <c r="W136" s="18">
        <v>1.7332709E-3</v>
      </c>
      <c r="X136" s="18">
        <v>4.4469212000000001E-8</v>
      </c>
      <c r="Y136" s="18">
        <v>2.9847241000000001E-9</v>
      </c>
      <c r="Z136" s="18">
        <v>3.5510771E-9</v>
      </c>
      <c r="AA136" s="18">
        <v>6.9712339999999998E-3</v>
      </c>
      <c r="AB136" s="18">
        <v>7.1226646000000003E-4</v>
      </c>
      <c r="AC136" s="18">
        <v>1.3078018E-2</v>
      </c>
      <c r="AD136" s="18">
        <v>2.9444219000000001E-2</v>
      </c>
      <c r="AE136" s="18">
        <v>9.5836085000000004</v>
      </c>
      <c r="AF136" s="18">
        <v>240.01817</v>
      </c>
      <c r="AG136" s="18">
        <v>0.13428397</v>
      </c>
      <c r="AH136" s="18">
        <v>2.9581273000000001</v>
      </c>
      <c r="AI136" s="18">
        <v>2.2677690999999998E-6</v>
      </c>
      <c r="AJ136" s="18">
        <v>1.1181165E-4</v>
      </c>
      <c r="AK136" s="18">
        <v>0.51690564000000006</v>
      </c>
      <c r="AL136" s="18">
        <v>0.28185321000000002</v>
      </c>
    </row>
    <row r="137" spans="1:38" x14ac:dyDescent="0.3">
      <c r="A137" s="16" t="s">
        <v>410</v>
      </c>
      <c r="B137" s="16" t="s">
        <v>787</v>
      </c>
      <c r="C137" s="16" t="s">
        <v>817</v>
      </c>
      <c r="D137" s="16" t="s">
        <v>754</v>
      </c>
      <c r="E137" s="16" t="s">
        <v>752</v>
      </c>
      <c r="F137" s="16" t="s">
        <v>169</v>
      </c>
      <c r="G137" s="16"/>
      <c r="H137" s="17">
        <v>0.14319844000000001</v>
      </c>
      <c r="I137" s="17">
        <v>3.4155823000000001</v>
      </c>
      <c r="J137" s="17">
        <v>0.81254705999999999</v>
      </c>
      <c r="K137" s="17">
        <v>7.0222523999999998E-3</v>
      </c>
      <c r="L137" s="17">
        <v>8.8014987000000003E-3</v>
      </c>
      <c r="M137" s="17">
        <v>4.7752134000000002</v>
      </c>
      <c r="N137" s="48">
        <v>2.9638549E-2</v>
      </c>
      <c r="O137" s="48">
        <v>7.1345456000000002E-4</v>
      </c>
      <c r="P137" s="48">
        <v>1.3097331E-2</v>
      </c>
      <c r="Q137" s="48">
        <v>29.12792</v>
      </c>
      <c r="R137" s="48">
        <v>3.4844046</v>
      </c>
      <c r="S137" s="50">
        <v>0.1173598</v>
      </c>
      <c r="T137" s="50">
        <v>0.81254705999999999</v>
      </c>
      <c r="U137" s="18">
        <v>6.4938582999999996E-9</v>
      </c>
      <c r="V137" s="18">
        <v>1.5142286E-2</v>
      </c>
      <c r="W137" s="18">
        <v>1.8025528000000001E-3</v>
      </c>
      <c r="X137" s="18">
        <v>4.5158750999999998E-8</v>
      </c>
      <c r="Y137" s="18">
        <v>3.1996929999999999E-9</v>
      </c>
      <c r="Z137" s="18">
        <v>3.5582030000000001E-9</v>
      </c>
      <c r="AA137" s="18">
        <v>7.0222523999999998E-3</v>
      </c>
      <c r="AB137" s="18">
        <v>7.1345456000000002E-4</v>
      </c>
      <c r="AC137" s="18">
        <v>1.3097331E-2</v>
      </c>
      <c r="AD137" s="18">
        <v>2.9638549E-2</v>
      </c>
      <c r="AE137" s="18">
        <v>9.6541394999999994</v>
      </c>
      <c r="AF137" s="18">
        <v>240.20183</v>
      </c>
      <c r="AG137" s="18">
        <v>0.13558147000000001</v>
      </c>
      <c r="AH137" s="18">
        <v>3.1839702000000001</v>
      </c>
      <c r="AI137" s="18">
        <v>2.3727393999999999E-6</v>
      </c>
      <c r="AJ137" s="18">
        <v>1.1757299000000001E-4</v>
      </c>
      <c r="AK137" s="18">
        <v>0.53054182000000005</v>
      </c>
      <c r="AL137" s="18">
        <v>0.28188765999999998</v>
      </c>
    </row>
    <row r="138" spans="1:38" x14ac:dyDescent="0.3">
      <c r="A138" s="16" t="s">
        <v>404</v>
      </c>
      <c r="B138" s="16" t="s">
        <v>787</v>
      </c>
      <c r="C138" s="16" t="s">
        <v>818</v>
      </c>
      <c r="D138" s="16" t="s">
        <v>751</v>
      </c>
      <c r="E138" s="16" t="s">
        <v>752</v>
      </c>
      <c r="F138" s="16" t="s">
        <v>169</v>
      </c>
      <c r="G138" s="16"/>
      <c r="H138" s="17">
        <v>0.13540194999999999</v>
      </c>
      <c r="I138" s="17">
        <v>3.7380665999999998</v>
      </c>
      <c r="J138" s="17">
        <v>0.78514267000000004</v>
      </c>
      <c r="K138" s="17">
        <v>5.6511125000000004E-3</v>
      </c>
      <c r="L138" s="17">
        <v>7.3665366999999997E-3</v>
      </c>
      <c r="M138" s="17">
        <v>4.8200279999999998</v>
      </c>
      <c r="N138" s="48">
        <v>2.3230852E-2</v>
      </c>
      <c r="O138" s="48">
        <v>7.1860146000000003E-4</v>
      </c>
      <c r="P138" s="48">
        <v>1.0202354E-2</v>
      </c>
      <c r="Q138" s="48">
        <v>29.606750000000002</v>
      </c>
      <c r="R138" s="48">
        <v>3.8030900000000001</v>
      </c>
      <c r="S138" s="50">
        <v>0.10881321000000001</v>
      </c>
      <c r="T138" s="50">
        <v>0.78514267000000004</v>
      </c>
      <c r="U138" s="18">
        <v>7.4415494E-9</v>
      </c>
      <c r="V138" s="18">
        <v>1.5270209999999999E-2</v>
      </c>
      <c r="W138" s="18">
        <v>1.6001756999999999E-3</v>
      </c>
      <c r="X138" s="18">
        <v>3.6498847000000002E-8</v>
      </c>
      <c r="Y138" s="18">
        <v>3.3800154999999999E-9</v>
      </c>
      <c r="Z138" s="18">
        <v>3.5876038999999999E-9</v>
      </c>
      <c r="AA138" s="18">
        <v>5.6511125000000004E-3</v>
      </c>
      <c r="AB138" s="18">
        <v>7.1860146000000003E-4</v>
      </c>
      <c r="AC138" s="18">
        <v>1.0202354E-2</v>
      </c>
      <c r="AD138" s="18">
        <v>2.3230852E-2</v>
      </c>
      <c r="AE138" s="18">
        <v>10.0571064</v>
      </c>
      <c r="AF138" s="18">
        <v>242.381</v>
      </c>
      <c r="AG138" s="18">
        <v>0.11296131</v>
      </c>
      <c r="AH138" s="18">
        <v>3.5003280999999999</v>
      </c>
      <c r="AI138" s="18">
        <v>2.6066040999999998E-6</v>
      </c>
      <c r="AJ138" s="18">
        <v>1.1178255000000001E-4</v>
      </c>
      <c r="AK138" s="18">
        <v>0.50043945999999995</v>
      </c>
      <c r="AL138" s="18">
        <v>0.28459142999999998</v>
      </c>
    </row>
    <row r="139" spans="1:38" x14ac:dyDescent="0.3">
      <c r="A139" s="16" t="s">
        <v>406</v>
      </c>
      <c r="B139" s="16" t="s">
        <v>787</v>
      </c>
      <c r="C139" s="16" t="s">
        <v>819</v>
      </c>
      <c r="D139" s="16" t="s">
        <v>754</v>
      </c>
      <c r="E139" s="16" t="s">
        <v>752</v>
      </c>
      <c r="F139" s="16" t="s">
        <v>169</v>
      </c>
      <c r="G139" s="16"/>
      <c r="H139" s="17">
        <v>0.13541579000000001</v>
      </c>
      <c r="I139" s="17">
        <v>3.9775642000000002</v>
      </c>
      <c r="J139" s="17">
        <v>0.79881769999999996</v>
      </c>
      <c r="K139" s="17">
        <v>5.7019988999999997E-3</v>
      </c>
      <c r="L139" s="17">
        <v>7.377181E-3</v>
      </c>
      <c r="M139" s="17">
        <v>4.8217065999999997</v>
      </c>
      <c r="N139" s="48">
        <v>2.3424561E-2</v>
      </c>
      <c r="O139" s="48">
        <v>7.1979019999999995E-4</v>
      </c>
      <c r="P139" s="48">
        <v>1.022138E-2</v>
      </c>
      <c r="Q139" s="48">
        <v>29.855996000000001</v>
      </c>
      <c r="R139" s="48">
        <v>4.0484553999999999</v>
      </c>
      <c r="S139" s="50">
        <v>0.11006005000000001</v>
      </c>
      <c r="T139" s="50">
        <v>0.79881769999999996</v>
      </c>
      <c r="U139" s="18">
        <v>7.8131106000000007E-9</v>
      </c>
      <c r="V139" s="18">
        <v>1.7701505999999999E-2</v>
      </c>
      <c r="W139" s="18">
        <v>1.6694444000000001E-3</v>
      </c>
      <c r="X139" s="18">
        <v>3.7187589E-8</v>
      </c>
      <c r="Y139" s="18">
        <v>3.5950238999999999E-9</v>
      </c>
      <c r="Z139" s="18">
        <v>3.5947333999999999E-9</v>
      </c>
      <c r="AA139" s="18">
        <v>5.7019988999999997E-3</v>
      </c>
      <c r="AB139" s="18">
        <v>7.1979019999999995E-4</v>
      </c>
      <c r="AC139" s="18">
        <v>1.022138E-2</v>
      </c>
      <c r="AD139" s="18">
        <v>2.3424561E-2</v>
      </c>
      <c r="AE139" s="18">
        <v>10.1276847</v>
      </c>
      <c r="AF139" s="18">
        <v>242.56488999999999</v>
      </c>
      <c r="AG139" s="18">
        <v>0.11425667</v>
      </c>
      <c r="AH139" s="18">
        <v>3.7262252</v>
      </c>
      <c r="AI139" s="18">
        <v>2.7116083E-6</v>
      </c>
      <c r="AJ139" s="18">
        <v>1.1754389E-4</v>
      </c>
      <c r="AK139" s="18">
        <v>0.51407400000000003</v>
      </c>
      <c r="AL139" s="18">
        <v>0.28462616000000002</v>
      </c>
    </row>
    <row r="140" spans="1:38" x14ac:dyDescent="0.3">
      <c r="A140" s="16" t="s">
        <v>412</v>
      </c>
      <c r="B140" s="16" t="s">
        <v>787</v>
      </c>
      <c r="C140" s="16" t="s">
        <v>820</v>
      </c>
      <c r="D140" s="16" t="s">
        <v>751</v>
      </c>
      <c r="E140" s="16" t="s">
        <v>752</v>
      </c>
      <c r="F140" s="16" t="s">
        <v>169</v>
      </c>
      <c r="G140" s="16"/>
      <c r="H140" s="17">
        <v>0.1436249</v>
      </c>
      <c r="I140" s="17">
        <v>3.1733468</v>
      </c>
      <c r="J140" s="17">
        <v>0.79662182999999998</v>
      </c>
      <c r="K140" s="17">
        <v>6.9691631999999996E-3</v>
      </c>
      <c r="L140" s="17">
        <v>8.5956751000000001E-3</v>
      </c>
      <c r="M140" s="17">
        <v>4.7735363</v>
      </c>
      <c r="N140" s="48">
        <v>2.9439001999999999E-2</v>
      </c>
      <c r="O140" s="48">
        <v>7.1227906999999995E-4</v>
      </c>
      <c r="P140" s="48">
        <v>1.2641481E-2</v>
      </c>
      <c r="Q140" s="48">
        <v>28.875829</v>
      </c>
      <c r="R140" s="48">
        <v>3.2362470999999999</v>
      </c>
      <c r="S140" s="50">
        <v>0.11537233</v>
      </c>
      <c r="T140" s="50">
        <v>0.79662182999999998</v>
      </c>
      <c r="U140" s="18">
        <v>6.1181187000000004E-9</v>
      </c>
      <c r="V140" s="18">
        <v>1.2705403000000001E-2</v>
      </c>
      <c r="W140" s="18">
        <v>1.7316835000000001E-3</v>
      </c>
      <c r="X140" s="18">
        <v>4.4457579999999999E-8</v>
      </c>
      <c r="Y140" s="18">
        <v>2.9893929999999999E-9</v>
      </c>
      <c r="Z140" s="18">
        <v>3.5548868000000001E-9</v>
      </c>
      <c r="AA140" s="18">
        <v>6.9691631999999996E-3</v>
      </c>
      <c r="AB140" s="18">
        <v>7.1227906999999995E-4</v>
      </c>
      <c r="AC140" s="18">
        <v>1.2641481E-2</v>
      </c>
      <c r="AD140" s="18">
        <v>2.9439001999999999E-2</v>
      </c>
      <c r="AE140" s="18">
        <v>9.5595821000000001</v>
      </c>
      <c r="AF140" s="18">
        <v>240.01813999999999</v>
      </c>
      <c r="AG140" s="18">
        <v>0.13431604999999999</v>
      </c>
      <c r="AH140" s="18">
        <v>2.9555088</v>
      </c>
      <c r="AI140" s="18">
        <v>2.2649545E-6</v>
      </c>
      <c r="AJ140" s="18">
        <v>1.1169383000000001E-4</v>
      </c>
      <c r="AK140" s="18">
        <v>0.51465640999999995</v>
      </c>
      <c r="AL140" s="18">
        <v>0.28185371999999997</v>
      </c>
    </row>
    <row r="141" spans="1:38" x14ac:dyDescent="0.3">
      <c r="A141" s="16" t="s">
        <v>414</v>
      </c>
      <c r="B141" s="16" t="s">
        <v>787</v>
      </c>
      <c r="C141" s="16" t="s">
        <v>821</v>
      </c>
      <c r="D141" s="16" t="s">
        <v>754</v>
      </c>
      <c r="E141" s="16" t="s">
        <v>752</v>
      </c>
      <c r="F141" s="16" t="s">
        <v>169</v>
      </c>
      <c r="G141" s="16"/>
      <c r="H141" s="17">
        <v>0.14363956999999999</v>
      </c>
      <c r="I141" s="17">
        <v>3.4127879999999999</v>
      </c>
      <c r="J141" s="17">
        <v>0.81029801000000001</v>
      </c>
      <c r="K141" s="17">
        <v>7.0201813E-3</v>
      </c>
      <c r="L141" s="17">
        <v>8.6064422999999994E-3</v>
      </c>
      <c r="M141" s="17">
        <v>4.7752103000000004</v>
      </c>
      <c r="N141" s="48">
        <v>2.9633331999999998E-2</v>
      </c>
      <c r="O141" s="48">
        <v>7.1346718E-4</v>
      </c>
      <c r="P141" s="48">
        <v>1.266075E-2</v>
      </c>
      <c r="Q141" s="48">
        <v>29.125001999999999</v>
      </c>
      <c r="R141" s="48">
        <v>3.4815559</v>
      </c>
      <c r="S141" s="50">
        <v>0.11661983000000001</v>
      </c>
      <c r="T141" s="50">
        <v>0.81029801000000001</v>
      </c>
      <c r="U141" s="18">
        <v>6.4895476000000003E-9</v>
      </c>
      <c r="V141" s="18">
        <v>1.5136442E-2</v>
      </c>
      <c r="W141" s="18">
        <v>1.8009653E-3</v>
      </c>
      <c r="X141" s="18">
        <v>4.5147117000000001E-8</v>
      </c>
      <c r="Y141" s="18">
        <v>3.2043623000000002E-9</v>
      </c>
      <c r="Z141" s="18">
        <v>3.5620129999999999E-9</v>
      </c>
      <c r="AA141" s="18">
        <v>7.0201813E-3</v>
      </c>
      <c r="AB141" s="18">
        <v>7.1346718E-4</v>
      </c>
      <c r="AC141" s="18">
        <v>1.266075E-2</v>
      </c>
      <c r="AD141" s="18">
        <v>2.9633331999999998E-2</v>
      </c>
      <c r="AE141" s="18">
        <v>9.6301106000000001</v>
      </c>
      <c r="AF141" s="18">
        <v>240.20179999999999</v>
      </c>
      <c r="AG141" s="18">
        <v>0.13561355</v>
      </c>
      <c r="AH141" s="18">
        <v>3.1813514999999999</v>
      </c>
      <c r="AI141" s="18">
        <v>2.3699245999999998E-6</v>
      </c>
      <c r="AJ141" s="18">
        <v>1.1745517E-4</v>
      </c>
      <c r="AK141" s="18">
        <v>0.52829236999999996</v>
      </c>
      <c r="AL141" s="18">
        <v>0.28188817999999999</v>
      </c>
    </row>
    <row r="142" spans="1:38" x14ac:dyDescent="0.3">
      <c r="A142" s="16" t="s">
        <v>416</v>
      </c>
      <c r="B142" s="16" t="s">
        <v>787</v>
      </c>
      <c r="C142" s="16" t="s">
        <v>822</v>
      </c>
      <c r="D142" s="16" t="s">
        <v>751</v>
      </c>
      <c r="E142" s="16" t="s">
        <v>667</v>
      </c>
      <c r="F142" s="16" t="s">
        <v>169</v>
      </c>
      <c r="G142" s="16"/>
      <c r="H142" s="17">
        <v>0.11761683000000001</v>
      </c>
      <c r="I142" s="17">
        <v>4.1632955000000003</v>
      </c>
      <c r="J142" s="17">
        <v>0.89712484000000003</v>
      </c>
      <c r="K142" s="17">
        <v>8.2654928999999992E-3</v>
      </c>
      <c r="L142" s="17">
        <v>7.440805E-3</v>
      </c>
      <c r="M142" s="17">
        <v>4.7984178000000002</v>
      </c>
      <c r="N142" s="48">
        <v>4.1755018999999997E-2</v>
      </c>
      <c r="O142" s="48">
        <v>5.2616773999999999E-4</v>
      </c>
      <c r="P142" s="48">
        <v>1.1311152999999999E-2</v>
      </c>
      <c r="Q142" s="48">
        <v>31.827981000000001</v>
      </c>
      <c r="R142" s="48">
        <v>4.2603868</v>
      </c>
      <c r="S142" s="50">
        <v>0.12947157000000001</v>
      </c>
      <c r="T142" s="50">
        <v>0.89712484000000003</v>
      </c>
      <c r="U142" s="18">
        <v>1.0343719E-8</v>
      </c>
      <c r="V142" s="18">
        <v>3.1477827E-2</v>
      </c>
      <c r="W142" s="18">
        <v>1.9427156E-3</v>
      </c>
      <c r="X142" s="18">
        <v>6.8036792000000002E-8</v>
      </c>
      <c r="Y142" s="18">
        <v>3.5430945999999997E-8</v>
      </c>
      <c r="Z142" s="18">
        <v>3.2411551000000001E-9</v>
      </c>
      <c r="AA142" s="18">
        <v>8.2654928999999992E-3</v>
      </c>
      <c r="AB142" s="18">
        <v>5.2616773999999999E-4</v>
      </c>
      <c r="AC142" s="18">
        <v>1.1311152999999999E-2</v>
      </c>
      <c r="AD142" s="18">
        <v>4.1755018999999997E-2</v>
      </c>
      <c r="AE142" s="18">
        <v>14.2417585</v>
      </c>
      <c r="AF142" s="18">
        <v>241.06169</v>
      </c>
      <c r="AG142" s="18">
        <v>0.20475621999999999</v>
      </c>
      <c r="AH142" s="18">
        <v>3.9093871</v>
      </c>
      <c r="AI142" s="18">
        <v>2.9565481999999999E-6</v>
      </c>
      <c r="AJ142" s="18">
        <v>3.6022776999999999E-2</v>
      </c>
      <c r="AK142" s="18">
        <v>0.57849726999999995</v>
      </c>
      <c r="AL142" s="18">
        <v>0.28260479999999999</v>
      </c>
    </row>
    <row r="143" spans="1:38" x14ac:dyDescent="0.3">
      <c r="A143" s="16" t="s">
        <v>505</v>
      </c>
      <c r="B143" s="16" t="s">
        <v>823</v>
      </c>
      <c r="C143" s="16" t="s">
        <v>824</v>
      </c>
      <c r="D143" s="16" t="s">
        <v>666</v>
      </c>
      <c r="E143" s="16" t="s">
        <v>667</v>
      </c>
      <c r="F143" s="16" t="s">
        <v>175</v>
      </c>
      <c r="G143" s="16" t="s">
        <v>175</v>
      </c>
      <c r="H143" s="17">
        <v>1.92E-14</v>
      </c>
      <c r="I143" s="17">
        <v>1.8904021</v>
      </c>
      <c r="J143" s="17">
        <v>7.9598433999999996E-2</v>
      </c>
      <c r="K143" s="17">
        <v>3.1916627000000002E-4</v>
      </c>
      <c r="L143" s="17">
        <v>1.9751264E-5</v>
      </c>
      <c r="M143" s="17">
        <v>0</v>
      </c>
      <c r="N143" s="48">
        <v>6.3355932000000003E-4</v>
      </c>
      <c r="O143" s="48">
        <v>2.1366999999999999E-9</v>
      </c>
      <c r="P143" s="48">
        <v>5.8051021999999997E-5</v>
      </c>
      <c r="Q143" s="48">
        <v>1.8913359000000001</v>
      </c>
      <c r="R143" s="48">
        <v>1.8913359000000001</v>
      </c>
      <c r="S143" s="50">
        <v>5.7117383000000006E-3</v>
      </c>
      <c r="T143" s="50">
        <v>7.9598433999999996E-2</v>
      </c>
      <c r="U143" s="18">
        <v>6.1712000000000004E-9</v>
      </c>
      <c r="V143" s="18">
        <v>5.0013195000000003E-3</v>
      </c>
      <c r="W143" s="18">
        <v>1.8966997999999999E-4</v>
      </c>
      <c r="X143" s="18">
        <v>1.5161983999999999E-9</v>
      </c>
      <c r="Y143" s="18">
        <v>1.8699585E-10</v>
      </c>
      <c r="Z143" s="18">
        <v>1.4004313999999999E-11</v>
      </c>
      <c r="AA143" s="18">
        <v>3.1916627000000002E-4</v>
      </c>
      <c r="AB143" s="18">
        <v>2.1366999999999999E-9</v>
      </c>
      <c r="AC143" s="18">
        <v>5.8051021999999997E-5</v>
      </c>
      <c r="AD143" s="18">
        <v>6.3355932000000003E-4</v>
      </c>
      <c r="AE143" s="18">
        <v>0.18841764499999999</v>
      </c>
      <c r="AF143" s="18">
        <v>0</v>
      </c>
      <c r="AG143" s="18">
        <v>5.7266093999999998E-3</v>
      </c>
      <c r="AH143" s="18">
        <v>1.7561639</v>
      </c>
      <c r="AI143" s="18">
        <v>3.1314595E-10</v>
      </c>
      <c r="AJ143" s="18">
        <v>0</v>
      </c>
      <c r="AK143" s="18">
        <v>7.9598433999999996E-2</v>
      </c>
      <c r="AL143" s="18">
        <v>0</v>
      </c>
    </row>
    <row r="144" spans="1:38" x14ac:dyDescent="0.3">
      <c r="A144" s="16" t="s">
        <v>507</v>
      </c>
      <c r="B144" s="16" t="s">
        <v>823</v>
      </c>
      <c r="C144" s="16" t="s">
        <v>825</v>
      </c>
      <c r="D144" s="16" t="s">
        <v>666</v>
      </c>
      <c r="E144" s="16" t="s">
        <v>667</v>
      </c>
      <c r="F144" s="16" t="s">
        <v>175</v>
      </c>
      <c r="G144" s="16" t="s">
        <v>175</v>
      </c>
      <c r="H144" s="17">
        <v>1.3440226999999999E-11</v>
      </c>
      <c r="I144" s="17">
        <v>0.82572794000000005</v>
      </c>
      <c r="J144" s="17">
        <v>4.2702258999999999E-2</v>
      </c>
      <c r="K144" s="17">
        <v>1.5046640000000001E-4</v>
      </c>
      <c r="L144" s="17">
        <v>1.3143307000000001E-5</v>
      </c>
      <c r="M144" s="17">
        <v>3.4557187E-8</v>
      </c>
      <c r="N144" s="48">
        <v>4.1826573999999999E-4</v>
      </c>
      <c r="O144" s="48">
        <v>2.2598523000000001E-9</v>
      </c>
      <c r="P144" s="48">
        <v>3.8233257999999997E-5</v>
      </c>
      <c r="Q144" s="48">
        <v>0.82572869000000004</v>
      </c>
      <c r="R144" s="48">
        <v>0.82572849000000004</v>
      </c>
      <c r="S144" s="50">
        <v>2.9698586999999999E-3</v>
      </c>
      <c r="T144" s="50">
        <v>4.2702258999999999E-2</v>
      </c>
      <c r="U144" s="18">
        <v>3.8912043999999997E-9</v>
      </c>
      <c r="V144" s="18">
        <v>1.6546532999999999E-2</v>
      </c>
      <c r="W144" s="18">
        <v>1.1685947000000001E-4</v>
      </c>
      <c r="X144" s="18">
        <v>6.3320130000000005E-10</v>
      </c>
      <c r="Y144" s="18">
        <v>6.6971764999999994E-11</v>
      </c>
      <c r="Z144" s="18">
        <v>4.2641989999999998E-12</v>
      </c>
      <c r="AA144" s="18">
        <v>1.5046640000000001E-4</v>
      </c>
      <c r="AB144" s="18">
        <v>2.2598523000000001E-9</v>
      </c>
      <c r="AC144" s="18">
        <v>3.8233257999999997E-5</v>
      </c>
      <c r="AD144" s="18">
        <v>4.1826573999999999E-4</v>
      </c>
      <c r="AE144" s="18">
        <v>7.8378102000000005E-2</v>
      </c>
      <c r="AF144" s="18">
        <v>2.0424064000000001E-6</v>
      </c>
      <c r="AG144" s="18">
        <v>2.4204449000000002E-3</v>
      </c>
      <c r="AH144" s="18">
        <v>0.76011845</v>
      </c>
      <c r="AI144" s="18">
        <v>2.0963453E-10</v>
      </c>
      <c r="AJ144" s="18">
        <v>8.8147092999999996E-10</v>
      </c>
      <c r="AK144" s="18">
        <v>4.2702258E-2</v>
      </c>
      <c r="AL144" s="18">
        <v>4.3491725999999998E-10</v>
      </c>
    </row>
    <row r="145" spans="1:38" x14ac:dyDescent="0.3">
      <c r="A145" s="16" t="s">
        <v>497</v>
      </c>
      <c r="B145" s="16" t="s">
        <v>823</v>
      </c>
      <c r="C145" s="16" t="s">
        <v>826</v>
      </c>
      <c r="D145" s="16" t="s">
        <v>666</v>
      </c>
      <c r="E145" s="16" t="s">
        <v>667</v>
      </c>
      <c r="F145" s="16" t="s">
        <v>827</v>
      </c>
      <c r="G145" s="16" t="s">
        <v>827</v>
      </c>
      <c r="H145" s="17">
        <v>8.7659133E-7</v>
      </c>
      <c r="I145" s="17">
        <v>0.74157393999999999</v>
      </c>
      <c r="J145" s="17">
        <v>2.9630803000000001E-2</v>
      </c>
      <c r="K145" s="17">
        <v>1.9717386000000001E-4</v>
      </c>
      <c r="L145" s="17">
        <v>4.4876838999999997E-5</v>
      </c>
      <c r="M145" s="17">
        <v>3.8170825E-3</v>
      </c>
      <c r="N145" s="48">
        <v>7.2220385999999996E-4</v>
      </c>
      <c r="O145" s="48">
        <v>6.6802137000000002E-6</v>
      </c>
      <c r="P145" s="48">
        <v>6.4730578000000006E-5</v>
      </c>
      <c r="Q145" s="48">
        <v>0.78331426999999998</v>
      </c>
      <c r="R145" s="48">
        <v>0.77563256000000003</v>
      </c>
      <c r="S145" s="50">
        <v>4.0479922999999999E-3</v>
      </c>
      <c r="T145" s="50">
        <v>2.9630803000000001E-2</v>
      </c>
      <c r="U145" s="18">
        <v>5.7614975999999999E-10</v>
      </c>
      <c r="V145" s="18">
        <v>1.7482661E-2</v>
      </c>
      <c r="W145" s="18">
        <v>2.2373673E-4</v>
      </c>
      <c r="X145" s="18">
        <v>3.6624772999999999E-9</v>
      </c>
      <c r="Y145" s="18">
        <v>5.8951062999999998E-10</v>
      </c>
      <c r="Z145" s="18">
        <v>5.0625294000000001E-11</v>
      </c>
      <c r="AA145" s="18">
        <v>1.9717386000000001E-4</v>
      </c>
      <c r="AB145" s="18">
        <v>6.6802137000000002E-6</v>
      </c>
      <c r="AC145" s="18">
        <v>6.4730578000000006E-5</v>
      </c>
      <c r="AD145" s="18">
        <v>7.2220385999999996E-4</v>
      </c>
      <c r="AE145" s="18">
        <v>0.20283612100000001</v>
      </c>
      <c r="AF145" s="18">
        <v>0.43389244999999999</v>
      </c>
      <c r="AG145" s="18">
        <v>3.9281391000000002E-3</v>
      </c>
      <c r="AH145" s="18">
        <v>0.71647696999999999</v>
      </c>
      <c r="AI145" s="18">
        <v>3.4632768999999999E-7</v>
      </c>
      <c r="AJ145" s="18">
        <v>2.9612552E-5</v>
      </c>
      <c r="AK145" s="18">
        <v>2.9571131E-2</v>
      </c>
      <c r="AL145" s="18">
        <v>3.0059954000000001E-5</v>
      </c>
    </row>
    <row r="146" spans="1:38" x14ac:dyDescent="0.3">
      <c r="A146" s="16" t="s">
        <v>511</v>
      </c>
      <c r="B146" s="16" t="s">
        <v>823</v>
      </c>
      <c r="C146" s="16" t="s">
        <v>828</v>
      </c>
      <c r="D146" s="16" t="s">
        <v>666</v>
      </c>
      <c r="E146" s="16" t="s">
        <v>667</v>
      </c>
      <c r="F146" s="16" t="s">
        <v>169</v>
      </c>
      <c r="G146" s="16" t="s">
        <v>169</v>
      </c>
      <c r="H146" s="17">
        <v>2.9530689E-3</v>
      </c>
      <c r="I146" s="17">
        <v>79.818494999999999</v>
      </c>
      <c r="J146" s="17">
        <v>5.9641596999999997</v>
      </c>
      <c r="K146" s="17">
        <v>0.45793804999999999</v>
      </c>
      <c r="L146" s="17">
        <v>0.11998420999999999</v>
      </c>
      <c r="M146" s="17">
        <v>1.4734271000000001</v>
      </c>
      <c r="N146" s="48">
        <v>0.31909554000000001</v>
      </c>
      <c r="O146" s="48">
        <v>3.5964795000000001E-2</v>
      </c>
      <c r="P146" s="48">
        <v>2.2545877999999998E-2</v>
      </c>
      <c r="Q146" s="48">
        <v>99.997619</v>
      </c>
      <c r="R146" s="48">
        <v>97.262552999999997</v>
      </c>
      <c r="S146" s="50">
        <v>9.9120851000000005</v>
      </c>
      <c r="T146" s="50">
        <v>5.9641596999999997</v>
      </c>
      <c r="U146" s="18">
        <v>7.3379775000000004E-8</v>
      </c>
      <c r="V146" s="18">
        <v>0.71360688000000005</v>
      </c>
      <c r="W146" s="18">
        <v>8.8848266999999995E-2</v>
      </c>
      <c r="X146" s="18">
        <v>1.0462356E-6</v>
      </c>
      <c r="Y146" s="18">
        <v>6.0273821E-6</v>
      </c>
      <c r="Z146" s="18">
        <v>6.8897140999999993E-8</v>
      </c>
      <c r="AA146" s="18">
        <v>0.45793804999999999</v>
      </c>
      <c r="AB146" s="18">
        <v>3.5964795000000001E-2</v>
      </c>
      <c r="AC146" s="18">
        <v>2.2545877999999998E-2</v>
      </c>
      <c r="AD146" s="18">
        <v>0.31909554000000001</v>
      </c>
      <c r="AE146" s="18">
        <v>520.810338</v>
      </c>
      <c r="AF146" s="18">
        <v>145.72900999999999</v>
      </c>
      <c r="AG146" s="18">
        <v>6.5781447000000002</v>
      </c>
      <c r="AH146" s="18">
        <v>74.918859999999995</v>
      </c>
      <c r="AI146" s="18">
        <v>5.8612114999999996E-3</v>
      </c>
      <c r="AJ146" s="18">
        <v>1.6735475999999999E-2</v>
      </c>
      <c r="AK146" s="18">
        <v>5.9360116999999999</v>
      </c>
      <c r="AL146" s="18">
        <v>1.1412504E-2</v>
      </c>
    </row>
    <row r="147" spans="1:38" x14ac:dyDescent="0.3">
      <c r="A147" s="16" t="s">
        <v>529</v>
      </c>
      <c r="B147" s="16" t="s">
        <v>823</v>
      </c>
      <c r="C147" s="16" t="s">
        <v>829</v>
      </c>
      <c r="D147" s="16" t="s">
        <v>666</v>
      </c>
      <c r="E147" s="16" t="s">
        <v>667</v>
      </c>
      <c r="F147" s="16" t="s">
        <v>175</v>
      </c>
      <c r="G147" s="16" t="s">
        <v>175</v>
      </c>
      <c r="H147" s="17">
        <v>1.5809735E-3</v>
      </c>
      <c r="I147" s="17">
        <v>51.601216000000001</v>
      </c>
      <c r="J147" s="17">
        <v>3.9213263999999999</v>
      </c>
      <c r="K147" s="17">
        <v>0.25168793</v>
      </c>
      <c r="L147" s="17">
        <v>6.4465406000000003E-2</v>
      </c>
      <c r="M147" s="17">
        <v>0.81855007000000002</v>
      </c>
      <c r="N147" s="48">
        <v>0.17842975999999999</v>
      </c>
      <c r="O147" s="48">
        <v>1.9238668E-2</v>
      </c>
      <c r="P147" s="48">
        <v>1.2835796E-2</v>
      </c>
      <c r="Q147" s="48">
        <v>62.92557</v>
      </c>
      <c r="R147" s="48">
        <v>61.278145000000002</v>
      </c>
      <c r="S147" s="50">
        <v>5.3444554000000002</v>
      </c>
      <c r="T147" s="50">
        <v>3.9213263999999999</v>
      </c>
      <c r="U147" s="18">
        <v>4.5982033000000002E-8</v>
      </c>
      <c r="V147" s="18">
        <v>0.39019374000000001</v>
      </c>
      <c r="W147" s="18">
        <v>5.0389104999999997E-2</v>
      </c>
      <c r="X147" s="18">
        <v>6.2908014E-7</v>
      </c>
      <c r="Y147" s="18">
        <v>3.2067554999999999E-6</v>
      </c>
      <c r="Z147" s="18">
        <v>3.6952252E-8</v>
      </c>
      <c r="AA147" s="18">
        <v>0.25168793</v>
      </c>
      <c r="AB147" s="18">
        <v>1.9238668E-2</v>
      </c>
      <c r="AC147" s="18">
        <v>1.2835796E-2</v>
      </c>
      <c r="AD147" s="18">
        <v>0.17842975999999999</v>
      </c>
      <c r="AE147" s="18">
        <v>280.99635000000001</v>
      </c>
      <c r="AF147" s="18">
        <v>80.015418999999994</v>
      </c>
      <c r="AG147" s="18">
        <v>4.3141037999999998</v>
      </c>
      <c r="AH147" s="18">
        <v>48.374119999999998</v>
      </c>
      <c r="AI147" s="18">
        <v>3.1205447000000001E-3</v>
      </c>
      <c r="AJ147" s="18">
        <v>9.9221121999999995E-3</v>
      </c>
      <c r="AK147" s="18">
        <v>3.9043374000000002</v>
      </c>
      <c r="AL147" s="18">
        <v>7.0669386999999998E-3</v>
      </c>
    </row>
    <row r="148" spans="1:38" x14ac:dyDescent="0.3">
      <c r="A148" s="16" t="s">
        <v>517</v>
      </c>
      <c r="B148" s="16" t="s">
        <v>823</v>
      </c>
      <c r="C148" s="16" t="s">
        <v>830</v>
      </c>
      <c r="D148" s="16" t="s">
        <v>666</v>
      </c>
      <c r="E148" s="16" t="s">
        <v>667</v>
      </c>
      <c r="F148" s="16" t="s">
        <v>175</v>
      </c>
      <c r="G148" s="16" t="s">
        <v>175</v>
      </c>
      <c r="H148" s="17">
        <v>0.16691824999999999</v>
      </c>
      <c r="I148" s="17">
        <v>11.072304000000001</v>
      </c>
      <c r="J148" s="17">
        <v>1.2165216000000001</v>
      </c>
      <c r="K148" s="17">
        <v>2.1926187999999999E-2</v>
      </c>
      <c r="L148" s="17">
        <v>6.0949547000000003E-3</v>
      </c>
      <c r="M148" s="17">
        <v>0.34232395999999998</v>
      </c>
      <c r="N148" s="48">
        <v>1.4247937E-2</v>
      </c>
      <c r="O148" s="48">
        <v>1.2145801000000001E-3</v>
      </c>
      <c r="P148" s="48">
        <v>1.3180137000000001E-3</v>
      </c>
      <c r="Q148" s="48">
        <v>12.181158999999999</v>
      </c>
      <c r="R148" s="48">
        <v>11.749257</v>
      </c>
      <c r="S148" s="50">
        <v>0.24176597999999999</v>
      </c>
      <c r="T148" s="50">
        <v>1.2165216000000001</v>
      </c>
      <c r="U148" s="18">
        <v>2.5080924E-8</v>
      </c>
      <c r="V148" s="18">
        <v>6.6759159999999998E-2</v>
      </c>
      <c r="W148" s="18">
        <v>5.4001698000000001E-3</v>
      </c>
      <c r="X148" s="18">
        <v>1.159963E-7</v>
      </c>
      <c r="Y148" s="18">
        <v>8.7804436000000003E-8</v>
      </c>
      <c r="Z148" s="18">
        <v>3.5236159999999998E-9</v>
      </c>
      <c r="AA148" s="18">
        <v>2.1926187999999999E-2</v>
      </c>
      <c r="AB148" s="18">
        <v>1.2145801000000001E-3</v>
      </c>
      <c r="AC148" s="18">
        <v>1.3180137000000001E-3</v>
      </c>
      <c r="AD148" s="18">
        <v>1.4247937E-2</v>
      </c>
      <c r="AE148" s="18">
        <v>10.851557</v>
      </c>
      <c r="AF148" s="18">
        <v>36.188218999999997</v>
      </c>
      <c r="AG148" s="18">
        <v>3.2535199000000001</v>
      </c>
      <c r="AH148" s="18">
        <v>10.361143999999999</v>
      </c>
      <c r="AI148" s="18">
        <v>5.9958231000000003E-5</v>
      </c>
      <c r="AJ148" s="18">
        <v>1.3754850999999999E-3</v>
      </c>
      <c r="AK148" s="18">
        <v>1.2105581000000001</v>
      </c>
      <c r="AL148" s="18">
        <v>4.5879648999999998E-3</v>
      </c>
    </row>
    <row r="149" spans="1:38" x14ac:dyDescent="0.3">
      <c r="A149" s="16" t="s">
        <v>503</v>
      </c>
      <c r="B149" s="16" t="s">
        <v>823</v>
      </c>
      <c r="C149" s="16" t="s">
        <v>831</v>
      </c>
      <c r="D149" s="16" t="s">
        <v>666</v>
      </c>
      <c r="E149" s="16" t="s">
        <v>667</v>
      </c>
      <c r="F149" s="16" t="s">
        <v>827</v>
      </c>
      <c r="G149" s="16" t="s">
        <v>827</v>
      </c>
      <c r="H149" s="17">
        <v>2.4598460000000001E-6</v>
      </c>
      <c r="I149" s="17">
        <v>0.91225022</v>
      </c>
      <c r="J149" s="17">
        <v>3.6835901999999997E-2</v>
      </c>
      <c r="K149" s="17">
        <v>2.4826805000000002E-4</v>
      </c>
      <c r="L149" s="17">
        <v>5.0906852000000001E-5</v>
      </c>
      <c r="M149" s="17">
        <v>3.9493701999999999E-3</v>
      </c>
      <c r="N149" s="48">
        <v>1.0447912000000001E-3</v>
      </c>
      <c r="O149" s="48">
        <v>5.3785607999999997E-6</v>
      </c>
      <c r="P149" s="48">
        <v>9.2423093E-5</v>
      </c>
      <c r="Q149" s="48">
        <v>1.0652899</v>
      </c>
      <c r="R149" s="48">
        <v>1.0541886</v>
      </c>
      <c r="S149" s="50">
        <v>4.665527E-3</v>
      </c>
      <c r="T149" s="50">
        <v>3.6835901999999997E-2</v>
      </c>
      <c r="U149" s="18">
        <v>7.6852700999999995E-10</v>
      </c>
      <c r="V149" s="18">
        <v>2.0712026000000001E-2</v>
      </c>
      <c r="W149" s="18">
        <v>3.1386989000000001E-4</v>
      </c>
      <c r="X149" s="18">
        <v>4.4953869E-9</v>
      </c>
      <c r="Y149" s="18">
        <v>4.9714193999999996E-10</v>
      </c>
      <c r="Z149" s="18">
        <v>3.9597617999999999E-11</v>
      </c>
      <c r="AA149" s="18">
        <v>2.4826805000000002E-4</v>
      </c>
      <c r="AB149" s="18">
        <v>5.3785607999999997E-6</v>
      </c>
      <c r="AC149" s="18">
        <v>9.2423093E-5</v>
      </c>
      <c r="AD149" s="18">
        <v>1.0447912000000001E-3</v>
      </c>
      <c r="AE149" s="18">
        <v>0.265408845</v>
      </c>
      <c r="AF149" s="18">
        <v>0.44516196000000002</v>
      </c>
      <c r="AG149" s="18">
        <v>5.3285976999999998E-3</v>
      </c>
      <c r="AH149" s="18">
        <v>0.879714</v>
      </c>
      <c r="AI149" s="18">
        <v>1.6811896000000001E-7</v>
      </c>
      <c r="AJ149" s="18">
        <v>6.4934450000000003E-5</v>
      </c>
      <c r="AK149" s="18">
        <v>3.6740755E-2</v>
      </c>
      <c r="AL149" s="18">
        <v>3.0213030999999998E-5</v>
      </c>
    </row>
    <row r="150" spans="1:38" x14ac:dyDescent="0.3">
      <c r="A150" s="16" t="s">
        <v>513</v>
      </c>
      <c r="B150" s="16" t="s">
        <v>823</v>
      </c>
      <c r="C150" s="16" t="s">
        <v>832</v>
      </c>
      <c r="D150" s="16" t="s">
        <v>666</v>
      </c>
      <c r="E150" s="16" t="s">
        <v>667</v>
      </c>
      <c r="F150" s="16" t="s">
        <v>175</v>
      </c>
      <c r="G150" s="16" t="s">
        <v>175</v>
      </c>
      <c r="H150" s="17">
        <v>2.077684E-5</v>
      </c>
      <c r="I150" s="17">
        <v>12.007213</v>
      </c>
      <c r="J150" s="17">
        <v>2.0429515999999999</v>
      </c>
      <c r="K150" s="17">
        <v>6.0555289E-3</v>
      </c>
      <c r="L150" s="17">
        <v>1.1308173E-3</v>
      </c>
      <c r="M150" s="17">
        <v>8.3169134000000006E-2</v>
      </c>
      <c r="N150" s="48">
        <v>1.2830767E-2</v>
      </c>
      <c r="O150" s="48">
        <v>1.9225133000000001E-4</v>
      </c>
      <c r="P150" s="48">
        <v>1.1589177E-3</v>
      </c>
      <c r="Q150" s="48">
        <v>12.754835</v>
      </c>
      <c r="R150" s="48">
        <v>12.224615999999999</v>
      </c>
      <c r="S150" s="50">
        <v>0.16087235999999999</v>
      </c>
      <c r="T150" s="50">
        <v>2.0429515999999999</v>
      </c>
      <c r="U150" s="18">
        <v>1.3632274000000001E-8</v>
      </c>
      <c r="V150" s="18">
        <v>2.4800919000000001E-2</v>
      </c>
      <c r="W150" s="18">
        <v>4.2290764000000002E-3</v>
      </c>
      <c r="X150" s="18">
        <v>2.9659598000000002E-7</v>
      </c>
      <c r="Y150" s="18">
        <v>6.5695831000000004E-8</v>
      </c>
      <c r="Z150" s="18">
        <v>3.9130051E-9</v>
      </c>
      <c r="AA150" s="18">
        <v>6.0555289E-3</v>
      </c>
      <c r="AB150" s="18">
        <v>1.9225133000000001E-4</v>
      </c>
      <c r="AC150" s="18">
        <v>1.1589177E-3</v>
      </c>
      <c r="AD150" s="18">
        <v>1.2830767E-2</v>
      </c>
      <c r="AE150" s="18">
        <v>25.988798799999998</v>
      </c>
      <c r="AF150" s="18">
        <v>3.8342868000000001</v>
      </c>
      <c r="AG150" s="18">
        <v>0.1240824</v>
      </c>
      <c r="AH150" s="18">
        <v>11.108827</v>
      </c>
      <c r="AI150" s="18">
        <v>7.8459649999999998E-7</v>
      </c>
      <c r="AJ150" s="18">
        <v>4.1913519E-4</v>
      </c>
      <c r="AK150" s="18">
        <v>2.0420950000000002</v>
      </c>
      <c r="AL150" s="18">
        <v>4.3747036E-4</v>
      </c>
    </row>
    <row r="151" spans="1:38" x14ac:dyDescent="0.3">
      <c r="A151" s="16" t="s">
        <v>519</v>
      </c>
      <c r="B151" s="16" t="s">
        <v>823</v>
      </c>
      <c r="C151" s="16" t="s">
        <v>833</v>
      </c>
      <c r="D151" s="16" t="s">
        <v>666</v>
      </c>
      <c r="E151" s="16" t="s">
        <v>667</v>
      </c>
      <c r="F151" s="16" t="s">
        <v>175</v>
      </c>
      <c r="G151" s="16" t="s">
        <v>175</v>
      </c>
      <c r="H151" s="17">
        <v>0.2041848</v>
      </c>
      <c r="I151" s="17">
        <v>13.396046999999999</v>
      </c>
      <c r="J151" s="17">
        <v>1.1195442</v>
      </c>
      <c r="K151" s="17">
        <v>2.6653330999999999E-2</v>
      </c>
      <c r="L151" s="17">
        <v>7.4158030000000003E-3</v>
      </c>
      <c r="M151" s="17">
        <v>0.41694539000000003</v>
      </c>
      <c r="N151" s="48">
        <v>1.6661236999999999E-2</v>
      </c>
      <c r="O151" s="48">
        <v>1.4806691E-3</v>
      </c>
      <c r="P151" s="48">
        <v>1.5440783E-3</v>
      </c>
      <c r="Q151" s="48">
        <v>14.673299</v>
      </c>
      <c r="R151" s="48">
        <v>14.148262000000001</v>
      </c>
      <c r="S151" s="50">
        <v>0.28387979000000002</v>
      </c>
      <c r="T151" s="50">
        <v>1.1195442</v>
      </c>
      <c r="U151" s="18">
        <v>3.0236715999999997E-8</v>
      </c>
      <c r="V151" s="18">
        <v>7.7834020000000004E-2</v>
      </c>
      <c r="W151" s="18">
        <v>6.3886615000000001E-3</v>
      </c>
      <c r="X151" s="18">
        <v>1.3947525E-7</v>
      </c>
      <c r="Y151" s="18">
        <v>1.0716899E-7</v>
      </c>
      <c r="Z151" s="18">
        <v>4.2870646999999997E-9</v>
      </c>
      <c r="AA151" s="18">
        <v>2.6653330999999999E-2</v>
      </c>
      <c r="AB151" s="18">
        <v>1.4806691E-3</v>
      </c>
      <c r="AC151" s="18">
        <v>1.5440783E-3</v>
      </c>
      <c r="AD151" s="18">
        <v>1.6661236999999999E-2</v>
      </c>
      <c r="AE151" s="18">
        <v>13.0971619</v>
      </c>
      <c r="AF151" s="18">
        <v>44.041443000000001</v>
      </c>
      <c r="AG151" s="18">
        <v>3.9836866999999998</v>
      </c>
      <c r="AH151" s="18">
        <v>12.530068</v>
      </c>
      <c r="AI151" s="18">
        <v>7.3276911E-5</v>
      </c>
      <c r="AJ151" s="18">
        <v>1.6442115E-3</v>
      </c>
      <c r="AK151" s="18">
        <v>1.1123117</v>
      </c>
      <c r="AL151" s="18">
        <v>5.5883297999999998E-3</v>
      </c>
    </row>
    <row r="152" spans="1:38" x14ac:dyDescent="0.3">
      <c r="A152" s="16" t="s">
        <v>521</v>
      </c>
      <c r="B152" s="16" t="s">
        <v>823</v>
      </c>
      <c r="C152" s="16" t="s">
        <v>834</v>
      </c>
      <c r="D152" s="16" t="s">
        <v>666</v>
      </c>
      <c r="E152" s="16" t="s">
        <v>667</v>
      </c>
      <c r="F152" s="16" t="s">
        <v>169</v>
      </c>
      <c r="G152" s="16" t="s">
        <v>169</v>
      </c>
      <c r="H152" s="17">
        <v>2.5179999999999999E-6</v>
      </c>
      <c r="I152" s="17">
        <v>26.554410000000001</v>
      </c>
      <c r="J152" s="17">
        <v>1.944526</v>
      </c>
      <c r="K152" s="17">
        <v>1.5962610000000001E-3</v>
      </c>
      <c r="L152" s="17">
        <v>2.5161277999999999E-4</v>
      </c>
      <c r="M152" s="17">
        <v>1.8343120000000001E-3</v>
      </c>
      <c r="N152" s="48">
        <v>4.6527951999999996E-3</v>
      </c>
      <c r="O152" s="48">
        <v>3.3095376000000003E-5</v>
      </c>
      <c r="P152" s="48">
        <v>4.3002341999999997E-4</v>
      </c>
      <c r="Q152" s="48">
        <v>26.630032</v>
      </c>
      <c r="R152" s="48">
        <v>26.618849999999998</v>
      </c>
      <c r="S152" s="50">
        <v>9.3618566E-2</v>
      </c>
      <c r="T152" s="50">
        <v>1.944526</v>
      </c>
      <c r="U152" s="18">
        <v>2.4694010000000001E-7</v>
      </c>
      <c r="V152" s="18">
        <v>2.410897E-2</v>
      </c>
      <c r="W152" s="18">
        <v>1.6461376E-3</v>
      </c>
      <c r="X152" s="18">
        <v>6.2748711000000002E-9</v>
      </c>
      <c r="Y152" s="18">
        <v>1.5872037E-9</v>
      </c>
      <c r="Z152" s="18">
        <v>1.0859193E-10</v>
      </c>
      <c r="AA152" s="18">
        <v>1.5962610000000001E-3</v>
      </c>
      <c r="AB152" s="18">
        <v>3.3095376000000003E-5</v>
      </c>
      <c r="AC152" s="18">
        <v>4.3002341999999997E-4</v>
      </c>
      <c r="AD152" s="18">
        <v>4.6527951999999996E-3</v>
      </c>
      <c r="AE152" s="18">
        <v>0.49352253000000001</v>
      </c>
      <c r="AF152" s="18">
        <v>1.5133352</v>
      </c>
      <c r="AG152" s="18">
        <v>6.6487071999999994E-2</v>
      </c>
      <c r="AH152" s="18">
        <v>23.969016</v>
      </c>
      <c r="AI152" s="18">
        <v>9.6258165000000004E-8</v>
      </c>
      <c r="AJ152" s="18">
        <v>5.1143400000000002E-5</v>
      </c>
      <c r="AK152" s="18">
        <v>1.9444697</v>
      </c>
      <c r="AL152" s="18">
        <v>5.2499999999999997E-6</v>
      </c>
    </row>
    <row r="153" spans="1:38" x14ac:dyDescent="0.3">
      <c r="A153" s="16" t="s">
        <v>509</v>
      </c>
      <c r="B153" s="16" t="s">
        <v>823</v>
      </c>
      <c r="C153" s="16" t="s">
        <v>835</v>
      </c>
      <c r="D153" s="16" t="s">
        <v>666</v>
      </c>
      <c r="E153" s="16" t="s">
        <v>667</v>
      </c>
      <c r="F153" s="16" t="s">
        <v>169</v>
      </c>
      <c r="G153" s="16" t="s">
        <v>169</v>
      </c>
      <c r="H153" s="17">
        <v>1.9802551E-4</v>
      </c>
      <c r="I153" s="17">
        <v>42.592409000000004</v>
      </c>
      <c r="J153" s="17">
        <v>3.1498952999999998</v>
      </c>
      <c r="K153" s="17">
        <v>1.6661622000000001E-2</v>
      </c>
      <c r="L153" s="17">
        <v>4.7949161999999998E-3</v>
      </c>
      <c r="M153" s="17">
        <v>0.22594835999999999</v>
      </c>
      <c r="N153" s="48">
        <v>3.5346562999999998E-2</v>
      </c>
      <c r="O153" s="48">
        <v>1.1458315000000001E-3</v>
      </c>
      <c r="P153" s="48">
        <v>3.3961845000000002E-3</v>
      </c>
      <c r="Q153" s="48">
        <v>46.471826</v>
      </c>
      <c r="R153" s="48">
        <v>45.391131999999999</v>
      </c>
      <c r="S153" s="50">
        <v>0.39737655999999999</v>
      </c>
      <c r="T153" s="50">
        <v>3.1498952999999998</v>
      </c>
      <c r="U153" s="18">
        <v>3.5610004999999998E-8</v>
      </c>
      <c r="V153" s="18">
        <v>0.29706342000000002</v>
      </c>
      <c r="W153" s="18">
        <v>1.1231115999999999E-2</v>
      </c>
      <c r="X153" s="18">
        <v>1.9236577E-7</v>
      </c>
      <c r="Y153" s="18">
        <v>5.4246082000000001E-8</v>
      </c>
      <c r="Z153" s="18">
        <v>1.5891547999999999E-9</v>
      </c>
      <c r="AA153" s="18">
        <v>1.6661622000000001E-2</v>
      </c>
      <c r="AB153" s="18">
        <v>1.1458315000000001E-3</v>
      </c>
      <c r="AC153" s="18">
        <v>3.3961845000000002E-3</v>
      </c>
      <c r="AD153" s="18">
        <v>3.5346562999999998E-2</v>
      </c>
      <c r="AE153" s="18">
        <v>300.40626139999995</v>
      </c>
      <c r="AF153" s="18">
        <v>17.346848000000001</v>
      </c>
      <c r="AG153" s="18">
        <v>0.84832863999999997</v>
      </c>
      <c r="AH153" s="18">
        <v>39.851517999999999</v>
      </c>
      <c r="AI153" s="18">
        <v>3.5712427000000001E-5</v>
      </c>
      <c r="AJ153" s="18">
        <v>5.1236231000000004E-3</v>
      </c>
      <c r="AK153" s="18">
        <v>3.1400941000000002</v>
      </c>
      <c r="AL153" s="18">
        <v>4.6774916999999996E-3</v>
      </c>
    </row>
    <row r="154" spans="1:38" x14ac:dyDescent="0.3">
      <c r="A154" s="16" t="s">
        <v>523</v>
      </c>
      <c r="B154" s="16" t="s">
        <v>823</v>
      </c>
      <c r="C154" s="16" t="s">
        <v>836</v>
      </c>
      <c r="D154" s="16" t="s">
        <v>666</v>
      </c>
      <c r="E154" s="16" t="s">
        <v>667</v>
      </c>
      <c r="F154" s="16" t="s">
        <v>169</v>
      </c>
      <c r="G154" s="16" t="s">
        <v>169</v>
      </c>
      <c r="H154" s="17">
        <v>0</v>
      </c>
      <c r="I154" s="17">
        <v>0</v>
      </c>
      <c r="J154" s="17">
        <v>0</v>
      </c>
      <c r="K154" s="17">
        <v>0</v>
      </c>
      <c r="L154" s="17">
        <v>0</v>
      </c>
      <c r="M154" s="17">
        <v>0</v>
      </c>
      <c r="N154" s="48">
        <v>0</v>
      </c>
      <c r="O154" s="48">
        <v>0</v>
      </c>
      <c r="P154" s="48">
        <v>0</v>
      </c>
      <c r="Q154" s="48">
        <v>0</v>
      </c>
      <c r="R154" s="48">
        <v>0</v>
      </c>
      <c r="S154" s="50">
        <v>0</v>
      </c>
      <c r="T154" s="50">
        <v>0</v>
      </c>
      <c r="U154" s="18">
        <v>0</v>
      </c>
      <c r="V154" s="18">
        <v>0</v>
      </c>
      <c r="W154" s="18">
        <v>0</v>
      </c>
      <c r="X154" s="18">
        <v>0</v>
      </c>
      <c r="Y154" s="18">
        <v>0</v>
      </c>
      <c r="Z154" s="18">
        <v>0</v>
      </c>
      <c r="AA154" s="18">
        <v>0</v>
      </c>
      <c r="AB154" s="18">
        <v>0</v>
      </c>
      <c r="AC154" s="18">
        <v>0</v>
      </c>
      <c r="AD154" s="18">
        <v>0</v>
      </c>
      <c r="AE154" s="18">
        <v>0</v>
      </c>
      <c r="AF154" s="18">
        <v>0</v>
      </c>
      <c r="AG154" s="18">
        <v>0</v>
      </c>
      <c r="AH154" s="18">
        <v>0</v>
      </c>
      <c r="AI154" s="18">
        <v>0</v>
      </c>
      <c r="AJ154" s="18">
        <v>0</v>
      </c>
      <c r="AK154" s="18">
        <v>0</v>
      </c>
      <c r="AL154" s="18">
        <v>0</v>
      </c>
    </row>
    <row r="155" spans="1:38" x14ac:dyDescent="0.3">
      <c r="A155" s="16" t="s">
        <v>525</v>
      </c>
      <c r="B155" s="16" t="s">
        <v>823</v>
      </c>
      <c r="C155" s="16" t="s">
        <v>837</v>
      </c>
      <c r="D155" s="16" t="s">
        <v>666</v>
      </c>
      <c r="E155" s="16" t="s">
        <v>667</v>
      </c>
      <c r="F155" s="16" t="s">
        <v>169</v>
      </c>
      <c r="G155" s="16" t="s">
        <v>169</v>
      </c>
      <c r="H155" s="17">
        <v>0</v>
      </c>
      <c r="I155" s="17">
        <v>0</v>
      </c>
      <c r="J155" s="17">
        <v>0</v>
      </c>
      <c r="K155" s="17">
        <v>0</v>
      </c>
      <c r="L155" s="17">
        <v>0</v>
      </c>
      <c r="M155" s="17">
        <v>0</v>
      </c>
      <c r="N155" s="48">
        <v>0</v>
      </c>
      <c r="O155" s="48">
        <v>0</v>
      </c>
      <c r="P155" s="48">
        <v>0</v>
      </c>
      <c r="Q155" s="48">
        <v>0</v>
      </c>
      <c r="R155" s="48">
        <v>0</v>
      </c>
      <c r="S155" s="50">
        <v>0</v>
      </c>
      <c r="T155" s="50">
        <v>0</v>
      </c>
      <c r="U155" s="18">
        <v>0</v>
      </c>
      <c r="V155" s="18">
        <v>0</v>
      </c>
      <c r="W155" s="18">
        <v>0</v>
      </c>
      <c r="X155" s="18">
        <v>0</v>
      </c>
      <c r="Y155" s="18">
        <v>0</v>
      </c>
      <c r="Z155" s="18">
        <v>0</v>
      </c>
      <c r="AA155" s="18">
        <v>0</v>
      </c>
      <c r="AB155" s="18">
        <v>0</v>
      </c>
      <c r="AC155" s="18">
        <v>0</v>
      </c>
      <c r="AD155" s="18">
        <v>0</v>
      </c>
      <c r="AE155" s="18">
        <v>0</v>
      </c>
      <c r="AF155" s="18">
        <v>0</v>
      </c>
      <c r="AG155" s="18">
        <v>0</v>
      </c>
      <c r="AH155" s="18">
        <v>0</v>
      </c>
      <c r="AI155" s="18">
        <v>0</v>
      </c>
      <c r="AJ155" s="18">
        <v>0</v>
      </c>
      <c r="AK155" s="18">
        <v>0</v>
      </c>
      <c r="AL155" s="18">
        <v>0</v>
      </c>
    </row>
    <row r="156" spans="1:38" x14ac:dyDescent="0.3">
      <c r="A156" s="16" t="s">
        <v>501</v>
      </c>
      <c r="B156" s="16" t="s">
        <v>823</v>
      </c>
      <c r="C156" s="16" t="s">
        <v>838</v>
      </c>
      <c r="D156" s="16" t="s">
        <v>666</v>
      </c>
      <c r="E156" s="16" t="s">
        <v>667</v>
      </c>
      <c r="F156" s="16" t="s">
        <v>175</v>
      </c>
      <c r="G156" s="16" t="s">
        <v>175</v>
      </c>
      <c r="H156" s="17">
        <v>6.5362720999999996E-6</v>
      </c>
      <c r="I156" s="17">
        <v>2.2579612999999998</v>
      </c>
      <c r="J156" s="17">
        <v>0.19335383</v>
      </c>
      <c r="K156" s="17">
        <v>2.5204308E-3</v>
      </c>
      <c r="L156" s="17">
        <v>5.7480243999999999E-4</v>
      </c>
      <c r="M156" s="17">
        <v>3.9996680999999999E-2</v>
      </c>
      <c r="N156" s="48">
        <v>7.2783850000000001E-3</v>
      </c>
      <c r="O156" s="48">
        <v>1.0365671999999999E-4</v>
      </c>
      <c r="P156" s="48">
        <v>2.7353483999999998E-4</v>
      </c>
      <c r="Q156" s="48">
        <v>2.6403373000000001</v>
      </c>
      <c r="R156" s="48">
        <v>2.3820160000000001</v>
      </c>
      <c r="S156" s="50">
        <v>3.2649637000000002E-2</v>
      </c>
      <c r="T156" s="50">
        <v>0.19335383</v>
      </c>
      <c r="U156" s="18">
        <v>1.8521339000000001E-9</v>
      </c>
      <c r="V156" s="18">
        <v>1.1712033E-2</v>
      </c>
      <c r="W156" s="18">
        <v>7.3891256999999999E-4</v>
      </c>
      <c r="X156" s="18">
        <v>2.0386197000000001E-8</v>
      </c>
      <c r="Y156" s="18">
        <v>4.4460313999999998E-9</v>
      </c>
      <c r="Z156" s="18">
        <v>1.5205569999999999E-10</v>
      </c>
      <c r="AA156" s="18">
        <v>2.5204308E-3</v>
      </c>
      <c r="AB156" s="18">
        <v>1.0365671999999999E-4</v>
      </c>
      <c r="AC156" s="18">
        <v>2.7353483999999998E-4</v>
      </c>
      <c r="AD156" s="18">
        <v>7.2783850000000001E-3</v>
      </c>
      <c r="AE156" s="18">
        <v>14.63531088</v>
      </c>
      <c r="AF156" s="18">
        <v>1.746049</v>
      </c>
      <c r="AG156" s="18">
        <v>0.33373646000000001</v>
      </c>
      <c r="AH156" s="18">
        <v>2.1289918000000001</v>
      </c>
      <c r="AI156" s="18">
        <v>4.6147733000000004E-6</v>
      </c>
      <c r="AJ156" s="18">
        <v>2.8662550999999999E-3</v>
      </c>
      <c r="AK156" s="18">
        <v>0.19029968</v>
      </c>
      <c r="AL156" s="18">
        <v>1.8789408000000001E-4</v>
      </c>
    </row>
    <row r="157" spans="1:38" x14ac:dyDescent="0.3">
      <c r="A157" s="16" t="s">
        <v>527</v>
      </c>
      <c r="B157" s="16" t="s">
        <v>823</v>
      </c>
      <c r="C157" s="16" t="s">
        <v>839</v>
      </c>
      <c r="D157" s="16" t="s">
        <v>666</v>
      </c>
      <c r="E157" s="16" t="s">
        <v>667</v>
      </c>
      <c r="F157" s="16" t="s">
        <v>175</v>
      </c>
      <c r="G157" s="16" t="s">
        <v>175</v>
      </c>
      <c r="H157" s="17">
        <v>8.8769563999999993E-6</v>
      </c>
      <c r="I157" s="17">
        <v>3.0844407999999999</v>
      </c>
      <c r="J157" s="17">
        <v>0.11148117</v>
      </c>
      <c r="K157" s="17">
        <v>9.7310897000000001E-4</v>
      </c>
      <c r="L157" s="17">
        <v>3.4670121999999997E-4</v>
      </c>
      <c r="M157" s="17">
        <v>2.1651594999999999E-2</v>
      </c>
      <c r="N157" s="48">
        <v>1.5043666E-3</v>
      </c>
      <c r="O157" s="48">
        <v>7.8890331000000004E-5</v>
      </c>
      <c r="P157" s="48">
        <v>2.1455598E-4</v>
      </c>
      <c r="Q157" s="48">
        <v>3.4283603999999999</v>
      </c>
      <c r="R157" s="48">
        <v>3.3055553999999998</v>
      </c>
      <c r="S157" s="50">
        <v>2.5334092999999999E-2</v>
      </c>
      <c r="T157" s="50">
        <v>0.11148117</v>
      </c>
      <c r="U157" s="18">
        <v>1.8363169E-9</v>
      </c>
      <c r="V157" s="18">
        <v>9.7899127000000002E-2</v>
      </c>
      <c r="W157" s="18">
        <v>4.3526163000000002E-4</v>
      </c>
      <c r="X157" s="18">
        <v>8.2894564000000005E-9</v>
      </c>
      <c r="Y157" s="18">
        <v>6.9767930999999996E-9</v>
      </c>
      <c r="Z157" s="18">
        <v>2.1006072999999999E-10</v>
      </c>
      <c r="AA157" s="18">
        <v>9.7310897000000001E-4</v>
      </c>
      <c r="AB157" s="18">
        <v>7.8890331000000004E-5</v>
      </c>
      <c r="AC157" s="18">
        <v>2.1455598E-4</v>
      </c>
      <c r="AD157" s="18">
        <v>1.5043666E-3</v>
      </c>
      <c r="AE157" s="18">
        <v>1.5581939</v>
      </c>
      <c r="AF157" s="18">
        <v>1.1624839</v>
      </c>
      <c r="AG157" s="18">
        <v>0.11391556999999999</v>
      </c>
      <c r="AH157" s="18">
        <v>3.0051155999999999</v>
      </c>
      <c r="AI157" s="18">
        <v>8.1026023999999995E-6</v>
      </c>
      <c r="AJ157" s="18">
        <v>4.0941357000000002E-4</v>
      </c>
      <c r="AK157" s="18">
        <v>0.11095157999999999</v>
      </c>
      <c r="AL157" s="18">
        <v>1.2017588E-4</v>
      </c>
    </row>
    <row r="158" spans="1:38" x14ac:dyDescent="0.3">
      <c r="A158" s="16" t="s">
        <v>535</v>
      </c>
      <c r="B158" s="16" t="s">
        <v>823</v>
      </c>
      <c r="C158" s="16" t="s">
        <v>840</v>
      </c>
      <c r="D158" s="16" t="s">
        <v>666</v>
      </c>
      <c r="E158" s="16" t="s">
        <v>667</v>
      </c>
      <c r="F158" s="16" t="s">
        <v>169</v>
      </c>
      <c r="G158" s="16" t="s">
        <v>169</v>
      </c>
      <c r="H158" s="17">
        <v>3.8848616999999999E-5</v>
      </c>
      <c r="I158" s="17">
        <v>4.2680002999999997</v>
      </c>
      <c r="J158" s="17">
        <v>0.32623803000000001</v>
      </c>
      <c r="K158" s="17">
        <v>4.1485639E-3</v>
      </c>
      <c r="L158" s="17">
        <v>1.3711210999999999E-3</v>
      </c>
      <c r="M158" s="17">
        <v>0.26436017000000001</v>
      </c>
      <c r="N158" s="48">
        <v>7.9095964999999994E-3</v>
      </c>
      <c r="O158" s="48">
        <v>2.7783880999999999E-4</v>
      </c>
      <c r="P158" s="48">
        <v>1.1158695E-3</v>
      </c>
      <c r="Q158" s="48">
        <v>6.0434168000000001</v>
      </c>
      <c r="R158" s="48">
        <v>4.5576143</v>
      </c>
      <c r="S158" s="50">
        <v>8.7372808999999996E-2</v>
      </c>
      <c r="T158" s="50">
        <v>0.32623803000000001</v>
      </c>
      <c r="U158" s="18">
        <v>5.5399569999999998E-9</v>
      </c>
      <c r="V158" s="18">
        <v>5.0109233000000003E-2</v>
      </c>
      <c r="W158" s="18">
        <v>1.4636914E-3</v>
      </c>
      <c r="X158" s="18">
        <v>2.5196102999999999E-8</v>
      </c>
      <c r="Y158" s="18">
        <v>3.8758549000000002E-8</v>
      </c>
      <c r="Z158" s="18">
        <v>5.7370054999999996E-10</v>
      </c>
      <c r="AA158" s="18">
        <v>4.1485639E-3</v>
      </c>
      <c r="AB158" s="18">
        <v>2.7783880999999999E-4</v>
      </c>
      <c r="AC158" s="18">
        <v>1.1158695E-3</v>
      </c>
      <c r="AD158" s="18">
        <v>7.9095964999999994E-3</v>
      </c>
      <c r="AE158" s="18">
        <v>18.226027800000001</v>
      </c>
      <c r="AF158" s="18">
        <v>14.177436999999999</v>
      </c>
      <c r="AG158" s="18">
        <v>9.9469877999999998E-2</v>
      </c>
      <c r="AH158" s="18">
        <v>4.0135994000000004</v>
      </c>
      <c r="AI158" s="18">
        <v>3.3440828999999999E-5</v>
      </c>
      <c r="AJ158" s="18">
        <v>1.225915E-2</v>
      </c>
      <c r="AK158" s="18">
        <v>0.29944576000000001</v>
      </c>
      <c r="AL158" s="18">
        <v>1.4533127E-2</v>
      </c>
    </row>
    <row r="159" spans="1:38" x14ac:dyDescent="0.3">
      <c r="A159" s="16" t="s">
        <v>533</v>
      </c>
      <c r="B159" s="16" t="s">
        <v>823</v>
      </c>
      <c r="C159" s="16" t="s">
        <v>841</v>
      </c>
      <c r="D159" s="16" t="s">
        <v>666</v>
      </c>
      <c r="E159" s="16" t="s">
        <v>667</v>
      </c>
      <c r="F159" s="16" t="s">
        <v>169</v>
      </c>
      <c r="G159" s="16" t="s">
        <v>169</v>
      </c>
      <c r="H159" s="17">
        <v>1.48589E-4</v>
      </c>
      <c r="I159" s="17">
        <v>7.8286059999999997</v>
      </c>
      <c r="J159" s="17">
        <v>0.59408318999999998</v>
      </c>
      <c r="K159" s="17">
        <v>2.172112E-2</v>
      </c>
      <c r="L159" s="17">
        <v>5.8503080000000002E-3</v>
      </c>
      <c r="M159" s="17">
        <v>0.30320471999999998</v>
      </c>
      <c r="N159" s="48">
        <v>2.0114139E-2</v>
      </c>
      <c r="O159" s="48">
        <v>1.6230986000000001E-3</v>
      </c>
      <c r="P159" s="48">
        <v>1.9563688999999999E-3</v>
      </c>
      <c r="Q159" s="48">
        <v>10.288475</v>
      </c>
      <c r="R159" s="48">
        <v>8.7948836000000004</v>
      </c>
      <c r="S159" s="50">
        <v>0.46076249999999996</v>
      </c>
      <c r="T159" s="50">
        <v>0.59408318999999998</v>
      </c>
      <c r="U159" s="18">
        <v>8.5706529999999997E-9</v>
      </c>
      <c r="V159" s="18">
        <v>7.6404876999999996E-2</v>
      </c>
      <c r="W159" s="18">
        <v>4.9770489000000003E-3</v>
      </c>
      <c r="X159" s="18">
        <v>6.8746863000000006E-8</v>
      </c>
      <c r="Y159" s="18">
        <v>2.6301550000000002E-7</v>
      </c>
      <c r="Z159" s="18">
        <v>3.1533709000000001E-9</v>
      </c>
      <c r="AA159" s="18">
        <v>2.172112E-2</v>
      </c>
      <c r="AB159" s="18">
        <v>1.6230986000000001E-3</v>
      </c>
      <c r="AC159" s="18">
        <v>1.9563688999999999E-3</v>
      </c>
      <c r="AD159" s="18">
        <v>2.0114139E-2</v>
      </c>
      <c r="AE159" s="18">
        <v>37.882127999999994</v>
      </c>
      <c r="AF159" s="18">
        <v>18.852179</v>
      </c>
      <c r="AG159" s="18">
        <v>0.40076991000000001</v>
      </c>
      <c r="AH159" s="18">
        <v>7.3514754</v>
      </c>
      <c r="AI159" s="18">
        <v>2.5186999E-4</v>
      </c>
      <c r="AJ159" s="18">
        <v>1.2046599999999999E-2</v>
      </c>
      <c r="AK159" s="18">
        <v>0.56809399000000005</v>
      </c>
      <c r="AL159" s="18">
        <v>1.3942599E-2</v>
      </c>
    </row>
    <row r="160" spans="1:38" x14ac:dyDescent="0.3">
      <c r="A160" s="16" t="s">
        <v>531</v>
      </c>
      <c r="B160" s="16" t="s">
        <v>823</v>
      </c>
      <c r="C160" s="16" t="s">
        <v>842</v>
      </c>
      <c r="D160" s="16" t="s">
        <v>666</v>
      </c>
      <c r="E160" s="16" t="s">
        <v>667</v>
      </c>
      <c r="F160" s="16" t="s">
        <v>175</v>
      </c>
      <c r="G160" s="16" t="s">
        <v>169</v>
      </c>
      <c r="H160" s="17">
        <v>1.9854700000000001E-4</v>
      </c>
      <c r="I160" s="17">
        <v>42.738048999999997</v>
      </c>
      <c r="J160" s="17">
        <v>3.1831013000000001</v>
      </c>
      <c r="K160" s="17">
        <v>1.7026928E-2</v>
      </c>
      <c r="L160" s="17">
        <v>4.8423570999999999E-3</v>
      </c>
      <c r="M160" s="17">
        <v>0.22678200000000001</v>
      </c>
      <c r="N160" s="48">
        <v>3.6698805000000001E-2</v>
      </c>
      <c r="O160" s="48">
        <v>1.1474871E-3</v>
      </c>
      <c r="P160" s="48">
        <v>3.5193156000000001E-3</v>
      </c>
      <c r="Q160" s="48">
        <v>46.599442000000003</v>
      </c>
      <c r="R160" s="48">
        <v>45.519258000000001</v>
      </c>
      <c r="S160" s="50">
        <v>0.40033240000000003</v>
      </c>
      <c r="T160" s="50">
        <v>3.1831013000000001</v>
      </c>
      <c r="U160" s="18">
        <v>3.6168977999999997E-8</v>
      </c>
      <c r="V160" s="18">
        <v>0.28114918</v>
      </c>
      <c r="W160" s="18">
        <v>1.1630309E-2</v>
      </c>
      <c r="X160" s="18">
        <v>1.9554326000000001E-7</v>
      </c>
      <c r="Y160" s="18">
        <v>5.4462184999999998E-8</v>
      </c>
      <c r="Z160" s="18">
        <v>1.5988369999999999E-9</v>
      </c>
      <c r="AA160" s="18">
        <v>1.7026928E-2</v>
      </c>
      <c r="AB160" s="18">
        <v>1.1474871E-3</v>
      </c>
      <c r="AC160" s="18">
        <v>3.5193156000000001E-3</v>
      </c>
      <c r="AD160" s="18">
        <v>3.6698805000000001E-2</v>
      </c>
      <c r="AE160" s="18">
        <v>300.64289780000001</v>
      </c>
      <c r="AF160" s="18">
        <v>17.504428999999998</v>
      </c>
      <c r="AG160" s="18">
        <v>0.84914882999999997</v>
      </c>
      <c r="AH160" s="18">
        <v>39.969785999999999</v>
      </c>
      <c r="AI160" s="18">
        <v>3.5771926E-5</v>
      </c>
      <c r="AJ160" s="18">
        <v>5.1255500000000004E-3</v>
      </c>
      <c r="AK160" s="18">
        <v>3.1732814999999999</v>
      </c>
      <c r="AL160" s="18">
        <v>4.6942514000000001E-3</v>
      </c>
    </row>
    <row r="161" spans="1:38" x14ac:dyDescent="0.3">
      <c r="A161" s="16" t="s">
        <v>515</v>
      </c>
      <c r="B161" s="16" t="s">
        <v>823</v>
      </c>
      <c r="C161" s="16" t="s">
        <v>843</v>
      </c>
      <c r="D161" s="16" t="s">
        <v>666</v>
      </c>
      <c r="E161" s="16" t="s">
        <v>667</v>
      </c>
      <c r="F161" s="16" t="s">
        <v>175</v>
      </c>
      <c r="G161" s="16" t="s">
        <v>175</v>
      </c>
      <c r="H161" s="17">
        <v>1.7247768E-5</v>
      </c>
      <c r="I161" s="17">
        <v>11.984138</v>
      </c>
      <c r="J161" s="17">
        <v>0.77704993</v>
      </c>
      <c r="K161" s="17">
        <v>3.198659E-3</v>
      </c>
      <c r="L161" s="17">
        <v>9.4366728999999996E-4</v>
      </c>
      <c r="M161" s="17">
        <v>3.8597418000000001E-2</v>
      </c>
      <c r="N161" s="48">
        <v>7.7853033999999996E-3</v>
      </c>
      <c r="O161" s="48">
        <v>2.1722774000000001E-4</v>
      </c>
      <c r="P161" s="48">
        <v>7.3274044000000004E-4</v>
      </c>
      <c r="Q161" s="48">
        <v>12.740485</v>
      </c>
      <c r="R161" s="48">
        <v>12.549115</v>
      </c>
      <c r="S161" s="50">
        <v>7.3234641999999989E-2</v>
      </c>
      <c r="T161" s="50">
        <v>0.77704993</v>
      </c>
      <c r="U161" s="18">
        <v>1.4778786999999999E-8</v>
      </c>
      <c r="V161" s="18">
        <v>6.3770204999999996E-2</v>
      </c>
      <c r="W161" s="18">
        <v>2.7563887E-3</v>
      </c>
      <c r="X161" s="18">
        <v>2.8831194000000001E-8</v>
      </c>
      <c r="Y161" s="18">
        <v>3.5275981999999999E-8</v>
      </c>
      <c r="Z161" s="18">
        <v>3.7626297E-10</v>
      </c>
      <c r="AA161" s="18">
        <v>3.198659E-3</v>
      </c>
      <c r="AB161" s="18">
        <v>2.1722774000000001E-4</v>
      </c>
      <c r="AC161" s="18">
        <v>7.3274044000000004E-4</v>
      </c>
      <c r="AD161" s="18">
        <v>7.7853033999999996E-3</v>
      </c>
      <c r="AE161" s="18">
        <v>2.8250877000000001</v>
      </c>
      <c r="AF161" s="18">
        <v>2.8255376999999999</v>
      </c>
      <c r="AG161" s="18">
        <v>8.4589515000000004E-2</v>
      </c>
      <c r="AH161" s="18">
        <v>11.060383</v>
      </c>
      <c r="AI161" s="18">
        <v>9.7848072000000006E-6</v>
      </c>
      <c r="AJ161" s="18">
        <v>1.0854473999999999E-3</v>
      </c>
      <c r="AK161" s="18">
        <v>0.77513578000000005</v>
      </c>
      <c r="AL161" s="18">
        <v>8.2870899999999996E-4</v>
      </c>
    </row>
    <row r="162" spans="1:38" x14ac:dyDescent="0.3">
      <c r="A162" s="16" t="s">
        <v>614</v>
      </c>
      <c r="B162" s="16" t="s">
        <v>844</v>
      </c>
      <c r="C162" s="16" t="s">
        <v>845</v>
      </c>
      <c r="D162" s="16" t="s">
        <v>666</v>
      </c>
      <c r="E162" s="16" t="s">
        <v>667</v>
      </c>
      <c r="F162" s="16" t="s">
        <v>169</v>
      </c>
      <c r="G162" s="16" t="s">
        <v>169</v>
      </c>
      <c r="H162" s="17">
        <v>0.12778244</v>
      </c>
      <c r="I162" s="17">
        <v>4.4281464000000001</v>
      </c>
      <c r="J162" s="17">
        <v>0.69672153000000003</v>
      </c>
      <c r="K162" s="17">
        <v>1.0576115000000001E-2</v>
      </c>
      <c r="L162" s="17">
        <v>6.2468183E-3</v>
      </c>
      <c r="M162" s="17">
        <v>3.3805006</v>
      </c>
      <c r="N162" s="48">
        <v>4.6008317999999999E-2</v>
      </c>
      <c r="O162" s="48">
        <v>2.9609010000000003E-4</v>
      </c>
      <c r="P162" s="48">
        <v>9.6151164000000001E-3</v>
      </c>
      <c r="Q162" s="48">
        <v>19.721762999999999</v>
      </c>
      <c r="R162" s="48">
        <v>4.5417671999999998</v>
      </c>
      <c r="S162" s="50">
        <v>0.10611340000000001</v>
      </c>
      <c r="T162" s="50">
        <v>0.69672153000000003</v>
      </c>
      <c r="U162" s="18">
        <v>9.1811068000000006E-9</v>
      </c>
      <c r="V162" s="18">
        <v>4.0156416E-2</v>
      </c>
      <c r="W162" s="18">
        <v>1.8305667000000001E-3</v>
      </c>
      <c r="X162" s="18">
        <v>6.8387220999999997E-8</v>
      </c>
      <c r="Y162" s="18">
        <v>9.6280786000000005E-9</v>
      </c>
      <c r="Z162" s="18">
        <v>1.9187042000000001E-9</v>
      </c>
      <c r="AA162" s="18">
        <v>1.0576115000000001E-2</v>
      </c>
      <c r="AB162" s="18">
        <v>2.9609010000000003E-4</v>
      </c>
      <c r="AC162" s="18">
        <v>9.6151164000000001E-3</v>
      </c>
      <c r="AD162" s="18">
        <v>4.6008317999999999E-2</v>
      </c>
      <c r="AE162" s="18">
        <v>8.9053936999999994</v>
      </c>
      <c r="AF162" s="18">
        <v>170.12616</v>
      </c>
      <c r="AG162" s="18">
        <v>0.15345558000000001</v>
      </c>
      <c r="AH162" s="18">
        <v>4.1436731</v>
      </c>
      <c r="AI162" s="18">
        <v>2.4460317000000002E-6</v>
      </c>
      <c r="AJ162" s="18">
        <v>1.4751426E-4</v>
      </c>
      <c r="AK162" s="18">
        <v>0.49712909999999999</v>
      </c>
      <c r="AL162" s="18">
        <v>0.19944491</v>
      </c>
    </row>
    <row r="163" spans="1:38" x14ac:dyDescent="0.3">
      <c r="A163" s="16" t="s">
        <v>586</v>
      </c>
      <c r="B163" s="16" t="s">
        <v>844</v>
      </c>
      <c r="C163" s="16" t="s">
        <v>846</v>
      </c>
      <c r="D163" s="16" t="s">
        <v>666</v>
      </c>
      <c r="E163" s="16" t="s">
        <v>667</v>
      </c>
      <c r="F163" s="16" t="s">
        <v>169</v>
      </c>
      <c r="G163" s="16" t="s">
        <v>169</v>
      </c>
      <c r="H163" s="17">
        <v>1.5774646E-2</v>
      </c>
      <c r="I163" s="17">
        <v>3.1893680999999998</v>
      </c>
      <c r="J163" s="17">
        <v>0.23764446</v>
      </c>
      <c r="K163" s="17">
        <v>2.8677086999999999E-3</v>
      </c>
      <c r="L163" s="17">
        <v>8.8858261000000001E-4</v>
      </c>
      <c r="M163" s="17">
        <v>0.30300395000000002</v>
      </c>
      <c r="N163" s="48">
        <v>1.3070525E-2</v>
      </c>
      <c r="O163" s="48">
        <v>3.4251809999999997E-5</v>
      </c>
      <c r="P163" s="48">
        <v>1.2364431000000001E-3</v>
      </c>
      <c r="Q163" s="48">
        <v>7.1991864000000003</v>
      </c>
      <c r="R163" s="48">
        <v>3.2662985</v>
      </c>
      <c r="S163" s="50">
        <v>3.0387928000000002E-2</v>
      </c>
      <c r="T163" s="50">
        <v>0.23764446</v>
      </c>
      <c r="U163" s="18">
        <v>7.2371416000000002E-9</v>
      </c>
      <c r="V163" s="18">
        <v>3.9301630999999997E-2</v>
      </c>
      <c r="W163" s="18">
        <v>1.0619017999999999E-3</v>
      </c>
      <c r="X163" s="18">
        <v>2.3150236000000001E-8</v>
      </c>
      <c r="Y163" s="18">
        <v>2.547563E-9</v>
      </c>
      <c r="Z163" s="18">
        <v>1.9653032999999999E-10</v>
      </c>
      <c r="AA163" s="18">
        <v>2.8677086999999999E-3</v>
      </c>
      <c r="AB163" s="18">
        <v>3.4251809999999997E-5</v>
      </c>
      <c r="AC163" s="18">
        <v>1.2364431000000001E-3</v>
      </c>
      <c r="AD163" s="18">
        <v>1.3070525E-2</v>
      </c>
      <c r="AE163" s="18">
        <v>6.5847231300000004</v>
      </c>
      <c r="AF163" s="18">
        <v>15.347873</v>
      </c>
      <c r="AG163" s="18">
        <v>0.17624619999999999</v>
      </c>
      <c r="AH163" s="18">
        <v>2.9937038</v>
      </c>
      <c r="AI163" s="18">
        <v>5.7763046999999998E-7</v>
      </c>
      <c r="AJ163" s="18">
        <v>6.5643439000000002E-5</v>
      </c>
      <c r="AK163" s="18">
        <v>0.21979277999999999</v>
      </c>
      <c r="AL163" s="18">
        <v>1.7786041999999998E-2</v>
      </c>
    </row>
    <row r="164" spans="1:38" x14ac:dyDescent="0.3">
      <c r="A164" s="16" t="s">
        <v>584</v>
      </c>
      <c r="B164" s="16" t="s">
        <v>844</v>
      </c>
      <c r="C164" s="16" t="s">
        <v>847</v>
      </c>
      <c r="D164" s="16" t="s">
        <v>666</v>
      </c>
      <c r="E164" s="16" t="s">
        <v>667</v>
      </c>
      <c r="F164" s="16" t="s">
        <v>169</v>
      </c>
      <c r="G164" s="16" t="s">
        <v>169</v>
      </c>
      <c r="H164" s="17">
        <v>1.2988661E-2</v>
      </c>
      <c r="I164" s="17">
        <v>2.8148309</v>
      </c>
      <c r="J164" s="17">
        <v>0.20986679999999999</v>
      </c>
      <c r="K164" s="17">
        <v>2.3729266999999998E-3</v>
      </c>
      <c r="L164" s="17">
        <v>7.4633673000000002E-4</v>
      </c>
      <c r="M164" s="17">
        <v>0.24953027</v>
      </c>
      <c r="N164" s="48">
        <v>1.0801768E-2</v>
      </c>
      <c r="O164" s="48">
        <v>2.9717569E-5</v>
      </c>
      <c r="P164" s="48">
        <v>1.0399647E-3</v>
      </c>
      <c r="Q164" s="48">
        <v>6.1153393999999999</v>
      </c>
      <c r="R164" s="48">
        <v>2.8769013000000001</v>
      </c>
      <c r="S164" s="50">
        <v>2.6015023000000002E-2</v>
      </c>
      <c r="T164" s="50">
        <v>0.20986679999999999</v>
      </c>
      <c r="U164" s="18">
        <v>6.5867949999999997E-9</v>
      </c>
      <c r="V164" s="18">
        <v>3.0454889999999998E-2</v>
      </c>
      <c r="W164" s="18">
        <v>1.1006493999999999E-3</v>
      </c>
      <c r="X164" s="18">
        <v>1.9122279E-8</v>
      </c>
      <c r="Y164" s="18">
        <v>2.1597524000000001E-9</v>
      </c>
      <c r="Z164" s="18">
        <v>1.6545196999999999E-10</v>
      </c>
      <c r="AA164" s="18">
        <v>2.3729266999999998E-3</v>
      </c>
      <c r="AB164" s="18">
        <v>2.9717569E-5</v>
      </c>
      <c r="AC164" s="18">
        <v>1.0399647E-3</v>
      </c>
      <c r="AD164" s="18">
        <v>1.0801768E-2</v>
      </c>
      <c r="AE164" s="18">
        <v>5.4793943499999997</v>
      </c>
      <c r="AF164" s="18">
        <v>12.64165</v>
      </c>
      <c r="AG164" s="18">
        <v>0.14544378999999999</v>
      </c>
      <c r="AH164" s="18">
        <v>2.6317841999999998</v>
      </c>
      <c r="AI164" s="18">
        <v>4.8919156E-7</v>
      </c>
      <c r="AJ164" s="18">
        <v>6.336925E-5</v>
      </c>
      <c r="AK164" s="18">
        <v>0.19515666000000001</v>
      </c>
      <c r="AL164" s="18">
        <v>1.4646773E-2</v>
      </c>
    </row>
    <row r="165" spans="1:38" x14ac:dyDescent="0.3">
      <c r="A165" s="16" t="s">
        <v>588</v>
      </c>
      <c r="B165" s="16" t="s">
        <v>844</v>
      </c>
      <c r="C165" s="16" t="s">
        <v>848</v>
      </c>
      <c r="D165" s="16" t="s">
        <v>735</v>
      </c>
      <c r="E165" s="16" t="s">
        <v>667</v>
      </c>
      <c r="F165" s="16" t="s">
        <v>849</v>
      </c>
      <c r="G165" s="16" t="s">
        <v>849</v>
      </c>
      <c r="H165" s="17">
        <v>1.2368544E-3</v>
      </c>
      <c r="I165" s="17">
        <v>3.5147670999999998</v>
      </c>
      <c r="J165" s="17">
        <v>2.1438891999999998</v>
      </c>
      <c r="K165" s="17">
        <v>9.5676688999999995E-3</v>
      </c>
      <c r="L165" s="17">
        <v>6.3575988999999998E-3</v>
      </c>
      <c r="M165" s="17">
        <v>0.86391622000000001</v>
      </c>
      <c r="N165" s="48">
        <v>3.5554806000000001E-2</v>
      </c>
      <c r="O165" s="48">
        <v>7.1554799000000005E-5</v>
      </c>
      <c r="P165" s="48">
        <v>1.2771177999999999E-2</v>
      </c>
      <c r="Q165" s="48">
        <v>44.535395999999999</v>
      </c>
      <c r="R165" s="48">
        <v>5.3411999999999997</v>
      </c>
      <c r="S165" s="50">
        <v>0.15221808000000001</v>
      </c>
      <c r="T165" s="50">
        <v>2.1438891999999998</v>
      </c>
      <c r="U165" s="18">
        <v>5.7130433000000002E-9</v>
      </c>
      <c r="V165" s="18">
        <v>5.7467695000000003E-3</v>
      </c>
      <c r="W165" s="18">
        <v>6.2910581999999996E-3</v>
      </c>
      <c r="X165" s="18">
        <v>1.2721372999999999E-7</v>
      </c>
      <c r="Y165" s="18">
        <v>8.3775993000000003E-9</v>
      </c>
      <c r="Z165" s="18">
        <v>8.9014050000000004E-10</v>
      </c>
      <c r="AA165" s="18">
        <v>9.5676688999999995E-3</v>
      </c>
      <c r="AB165" s="18">
        <v>7.1554799000000005E-5</v>
      </c>
      <c r="AC165" s="18">
        <v>1.2771177999999999E-2</v>
      </c>
      <c r="AD165" s="18">
        <v>3.5554806000000001E-2</v>
      </c>
      <c r="AE165" s="18">
        <v>27.312430299999999</v>
      </c>
      <c r="AF165" s="18">
        <v>49.003436000000001</v>
      </c>
      <c r="AG165" s="18">
        <v>0.24256564999999999</v>
      </c>
      <c r="AH165" s="18">
        <v>3.3020744</v>
      </c>
      <c r="AI165" s="18">
        <v>4.0606847999999999E-6</v>
      </c>
      <c r="AJ165" s="18">
        <v>2.8182555000000001E-3</v>
      </c>
      <c r="AK165" s="18">
        <v>0.37517896000000001</v>
      </c>
      <c r="AL165" s="18">
        <v>1.765892</v>
      </c>
    </row>
    <row r="166" spans="1:38" x14ac:dyDescent="0.3">
      <c r="A166" s="16" t="s">
        <v>581</v>
      </c>
      <c r="B166" s="16" t="s">
        <v>844</v>
      </c>
      <c r="C166" s="16" t="s">
        <v>850</v>
      </c>
      <c r="D166" s="16" t="s">
        <v>666</v>
      </c>
      <c r="E166" s="16" t="s">
        <v>667</v>
      </c>
      <c r="F166" s="16" t="s">
        <v>169</v>
      </c>
      <c r="G166" s="16" t="s">
        <v>169</v>
      </c>
      <c r="H166" s="17">
        <v>5.8385955000000003E-2</v>
      </c>
      <c r="I166" s="17">
        <v>2.5012759</v>
      </c>
      <c r="J166" s="17">
        <v>0.39069135999999999</v>
      </c>
      <c r="K166" s="17">
        <v>6.6175792000000002E-3</v>
      </c>
      <c r="L166" s="17">
        <v>2.7384879999999999E-3</v>
      </c>
      <c r="M166" s="17">
        <v>1.0685602999999999</v>
      </c>
      <c r="N166" s="48">
        <v>2.880429E-2</v>
      </c>
      <c r="O166" s="48">
        <v>1.0204103E-4</v>
      </c>
      <c r="P166" s="48">
        <v>3.8758423000000001E-3</v>
      </c>
      <c r="Q166" s="48">
        <v>12.666589</v>
      </c>
      <c r="R166" s="48">
        <v>2.5568886000000002</v>
      </c>
      <c r="S166" s="50">
        <v>5.6256718999999997E-2</v>
      </c>
      <c r="T166" s="50">
        <v>0.39069135999999999</v>
      </c>
      <c r="U166" s="18">
        <v>1.472418E-8</v>
      </c>
      <c r="V166" s="18">
        <v>1.5754727E-2</v>
      </c>
      <c r="W166" s="18">
        <v>1.6593816999999999E-3</v>
      </c>
      <c r="X166" s="18">
        <v>4.3008382999999997E-8</v>
      </c>
      <c r="Y166" s="18">
        <v>9.9947267000000001E-9</v>
      </c>
      <c r="Z166" s="18">
        <v>6.7499452999999998E-10</v>
      </c>
      <c r="AA166" s="18">
        <v>6.6175792000000002E-3</v>
      </c>
      <c r="AB166" s="18">
        <v>1.0204103E-4</v>
      </c>
      <c r="AC166" s="18">
        <v>3.8758423000000001E-3</v>
      </c>
      <c r="AD166" s="18">
        <v>2.880429E-2</v>
      </c>
      <c r="AE166" s="18">
        <v>9.0140145</v>
      </c>
      <c r="AF166" s="18">
        <v>53.915622999999997</v>
      </c>
      <c r="AG166" s="18">
        <v>0.11282146999999999</v>
      </c>
      <c r="AH166" s="18">
        <v>2.3181319</v>
      </c>
      <c r="AI166" s="18">
        <v>1.1175779999999999E-6</v>
      </c>
      <c r="AJ166" s="18">
        <v>8.0170170999999994E-5</v>
      </c>
      <c r="AK166" s="18">
        <v>0.32766673000000002</v>
      </c>
      <c r="AL166" s="18">
        <v>6.2944467000000004E-2</v>
      </c>
    </row>
    <row r="167" spans="1:38" x14ac:dyDescent="0.3">
      <c r="A167" s="16" t="s">
        <v>592</v>
      </c>
      <c r="B167" s="16" t="s">
        <v>844</v>
      </c>
      <c r="C167" s="16" t="s">
        <v>851</v>
      </c>
      <c r="D167" s="16" t="s">
        <v>666</v>
      </c>
      <c r="E167" s="16" t="s">
        <v>667</v>
      </c>
      <c r="F167" s="16" t="s">
        <v>169</v>
      </c>
      <c r="G167" s="16" t="s">
        <v>169</v>
      </c>
      <c r="H167" s="17">
        <v>7.8174909000000001E-2</v>
      </c>
      <c r="I167" s="17">
        <v>3.9550719999999999</v>
      </c>
      <c r="J167" s="17">
        <v>0.61033033000000003</v>
      </c>
      <c r="K167" s="17">
        <v>2.4748925E-3</v>
      </c>
      <c r="L167" s="17">
        <v>5.6507081000000004E-3</v>
      </c>
      <c r="M167" s="17">
        <v>4.3120070000000004</v>
      </c>
      <c r="N167" s="48">
        <v>9.4422207000000001E-3</v>
      </c>
      <c r="O167" s="48">
        <v>3.2207315999999999E-4</v>
      </c>
      <c r="P167" s="48">
        <v>9.9928528999999999E-3</v>
      </c>
      <c r="Q167" s="48">
        <v>26.511012999999998</v>
      </c>
      <c r="R167" s="48">
        <v>4.0509411000000002</v>
      </c>
      <c r="S167" s="50">
        <v>7.8656183000000005E-2</v>
      </c>
      <c r="T167" s="50">
        <v>0.61033033000000003</v>
      </c>
      <c r="U167" s="18">
        <v>1.5809697E-8</v>
      </c>
      <c r="V167" s="18">
        <v>3.9028248000000001E-2</v>
      </c>
      <c r="W167" s="18">
        <v>1.2782545000000001E-3</v>
      </c>
      <c r="X167" s="18">
        <v>2.0521051999999999E-8</v>
      </c>
      <c r="Y167" s="18">
        <v>-1.3323842E-9</v>
      </c>
      <c r="Z167" s="18">
        <v>6.8986208E-10</v>
      </c>
      <c r="AA167" s="18">
        <v>2.4748925E-3</v>
      </c>
      <c r="AB167" s="18">
        <v>3.2207315999999999E-4</v>
      </c>
      <c r="AC167" s="18">
        <v>9.9928528999999999E-3</v>
      </c>
      <c r="AD167" s="18">
        <v>9.4422207000000001E-3</v>
      </c>
      <c r="AE167" s="18">
        <v>7.1581013999999996</v>
      </c>
      <c r="AF167" s="18">
        <v>217.25451000000001</v>
      </c>
      <c r="AG167" s="18">
        <v>4.3275382000000001E-2</v>
      </c>
      <c r="AH167" s="18">
        <v>3.7311702000000002</v>
      </c>
      <c r="AI167" s="18">
        <v>1.5613655999999999E-6</v>
      </c>
      <c r="AJ167" s="18">
        <v>1.1042517E-4</v>
      </c>
      <c r="AK167" s="18">
        <v>0.35570277</v>
      </c>
      <c r="AL167" s="18">
        <v>0.25451713999999998</v>
      </c>
    </row>
    <row r="168" spans="1:38" x14ac:dyDescent="0.3">
      <c r="A168" s="16" t="s">
        <v>596</v>
      </c>
      <c r="B168" s="16" t="s">
        <v>844</v>
      </c>
      <c r="C168" s="16" t="s">
        <v>852</v>
      </c>
      <c r="D168" s="16" t="s">
        <v>735</v>
      </c>
      <c r="E168" s="16" t="s">
        <v>667</v>
      </c>
      <c r="F168" s="16" t="s">
        <v>669</v>
      </c>
      <c r="G168" s="16" t="s">
        <v>669</v>
      </c>
      <c r="H168" s="17">
        <v>1.3874043000000001E-2</v>
      </c>
      <c r="I168" s="17">
        <v>4.3897987000000001</v>
      </c>
      <c r="J168" s="17">
        <v>1.3952104999999999</v>
      </c>
      <c r="K168" s="17">
        <v>5.9328334999999999E-3</v>
      </c>
      <c r="L168" s="17">
        <v>4.3857202999999997E-3</v>
      </c>
      <c r="M168" s="17">
        <v>8.4315036999999995E-2</v>
      </c>
      <c r="N168" s="48">
        <v>1.8854254000000001E-2</v>
      </c>
      <c r="O168" s="48">
        <v>9.4233978999999995E-5</v>
      </c>
      <c r="P168" s="48">
        <v>8.8230192000000006E-3</v>
      </c>
      <c r="Q168" s="48">
        <v>11.881587</v>
      </c>
      <c r="R168" s="48">
        <v>10.987228</v>
      </c>
      <c r="S168" s="50">
        <v>0.1223866</v>
      </c>
      <c r="T168" s="50">
        <v>1.3952104999999999</v>
      </c>
      <c r="U168" s="18">
        <v>8.4679817999999993E-9</v>
      </c>
      <c r="V168" s="18">
        <v>8.8505232E-3</v>
      </c>
      <c r="W168" s="18">
        <v>5.5058574000000004E-3</v>
      </c>
      <c r="X168" s="18">
        <v>3.9538803000000001E-8</v>
      </c>
      <c r="Y168" s="18">
        <v>2.9276217E-8</v>
      </c>
      <c r="Z168" s="18">
        <v>1.2074883E-9</v>
      </c>
      <c r="AA168" s="18">
        <v>5.9328334999999999E-3</v>
      </c>
      <c r="AB168" s="18">
        <v>9.4233978999999995E-5</v>
      </c>
      <c r="AC168" s="18">
        <v>8.8230192000000006E-3</v>
      </c>
      <c r="AD168" s="18">
        <v>1.8854254000000001E-2</v>
      </c>
      <c r="AE168" s="18">
        <v>84.399893999999989</v>
      </c>
      <c r="AF168" s="18">
        <v>15.153826</v>
      </c>
      <c r="AG168" s="18">
        <v>0.11006421</v>
      </c>
      <c r="AH168" s="18">
        <v>4.1166187000000001</v>
      </c>
      <c r="AI168" s="18">
        <v>3.0305555000000002E-6</v>
      </c>
      <c r="AJ168" s="18">
        <v>1.6462987000000001E-3</v>
      </c>
      <c r="AK168" s="18">
        <v>0.50104610000000005</v>
      </c>
      <c r="AL168" s="18">
        <v>0.89251806</v>
      </c>
    </row>
    <row r="169" spans="1:38" x14ac:dyDescent="0.3">
      <c r="A169" s="16" t="s">
        <v>594</v>
      </c>
      <c r="B169" s="16" t="s">
        <v>844</v>
      </c>
      <c r="C169" s="16" t="s">
        <v>853</v>
      </c>
      <c r="D169" s="16" t="s">
        <v>666</v>
      </c>
      <c r="E169" s="16" t="s">
        <v>667</v>
      </c>
      <c r="F169" s="16" t="s">
        <v>669</v>
      </c>
      <c r="G169" s="16" t="s">
        <v>169</v>
      </c>
      <c r="H169" s="17">
        <v>1.3357333000000001E-2</v>
      </c>
      <c r="I169" s="17">
        <v>6.8161325000000001</v>
      </c>
      <c r="J169" s="17">
        <v>1.4636842000000001</v>
      </c>
      <c r="K169" s="17">
        <v>5.5523194999999997E-3</v>
      </c>
      <c r="L169" s="17">
        <v>4.2660468000000002E-3</v>
      </c>
      <c r="M169" s="17">
        <v>6.0590313E-2</v>
      </c>
      <c r="N169" s="48">
        <v>1.9023358000000001E-2</v>
      </c>
      <c r="O169" s="48">
        <v>9.8394686999999999E-5</v>
      </c>
      <c r="P169" s="48">
        <v>8.5655635999999993E-3</v>
      </c>
      <c r="Q169" s="48">
        <v>13.574266</v>
      </c>
      <c r="R169" s="48">
        <v>13.064627</v>
      </c>
      <c r="S169" s="50">
        <v>0.12659697</v>
      </c>
      <c r="T169" s="50">
        <v>1.4636842000000001</v>
      </c>
      <c r="U169" s="18">
        <v>1.2421975000000001E-8</v>
      </c>
      <c r="V169" s="18">
        <v>3.7488089000000002E-2</v>
      </c>
      <c r="W169" s="18">
        <v>6.2887977999999999E-3</v>
      </c>
      <c r="X169" s="18">
        <v>4.0788002000000002E-8</v>
      </c>
      <c r="Y169" s="18">
        <v>2.8715115E-8</v>
      </c>
      <c r="Z169" s="18">
        <v>1.2058193000000001E-9</v>
      </c>
      <c r="AA169" s="18">
        <v>5.5523194999999997E-3</v>
      </c>
      <c r="AB169" s="18">
        <v>9.8394686999999999E-5</v>
      </c>
      <c r="AC169" s="18">
        <v>8.5655635999999993E-3</v>
      </c>
      <c r="AD169" s="18">
        <v>1.9023358000000001E-2</v>
      </c>
      <c r="AE169" s="18">
        <v>80.605693000000002</v>
      </c>
      <c r="AF169" s="18">
        <v>14.494923</v>
      </c>
      <c r="AG169" s="18">
        <v>9.3427938000000002E-2</v>
      </c>
      <c r="AH169" s="18">
        <v>6.3851161999999997</v>
      </c>
      <c r="AI169" s="18">
        <v>3.2070160999999999E-6</v>
      </c>
      <c r="AJ169" s="18">
        <v>3.0988545999999998E-4</v>
      </c>
      <c r="AK169" s="18">
        <v>0.60683726999999998</v>
      </c>
      <c r="AL169" s="18">
        <v>0.85653707999999995</v>
      </c>
    </row>
    <row r="170" spans="1:38" x14ac:dyDescent="0.3">
      <c r="A170" s="16" t="s">
        <v>598</v>
      </c>
      <c r="B170" s="16" t="s">
        <v>844</v>
      </c>
      <c r="C170" s="16" t="s">
        <v>115</v>
      </c>
      <c r="D170" s="16" t="s">
        <v>735</v>
      </c>
      <c r="E170" s="16" t="s">
        <v>752</v>
      </c>
      <c r="F170" s="16" t="s">
        <v>669</v>
      </c>
      <c r="G170" s="16" t="s">
        <v>669</v>
      </c>
      <c r="H170" s="17">
        <v>1.3154344E-2</v>
      </c>
      <c r="I170" s="17">
        <v>6.5588027000000002</v>
      </c>
      <c r="J170" s="17">
        <v>0.87824667999999995</v>
      </c>
      <c r="K170" s="17">
        <v>5.6241399000000001E-3</v>
      </c>
      <c r="L170" s="17">
        <v>4.0810548E-3</v>
      </c>
      <c r="M170" s="17">
        <v>8.0066207E-2</v>
      </c>
      <c r="N170" s="48">
        <v>1.8179260999999999E-2</v>
      </c>
      <c r="O170" s="48">
        <v>1.263506E-4</v>
      </c>
      <c r="P170" s="48">
        <v>8.1180908E-3</v>
      </c>
      <c r="Q170" s="48">
        <v>7.5944478000000002</v>
      </c>
      <c r="R170" s="48">
        <v>6.9488620000000001</v>
      </c>
      <c r="S170" s="50">
        <v>9.7816468999999989E-2</v>
      </c>
      <c r="T170" s="50">
        <v>0.87824667999999995</v>
      </c>
      <c r="U170" s="18">
        <v>1.1575948999999999E-8</v>
      </c>
      <c r="V170" s="18">
        <v>1.1850848000000001E-2</v>
      </c>
      <c r="W170" s="18">
        <v>5.6571573999999996E-3</v>
      </c>
      <c r="X170" s="18">
        <v>3.8382072000000002E-8</v>
      </c>
      <c r="Y170" s="18">
        <v>1.9429830000000001E-8</v>
      </c>
      <c r="Z170" s="18">
        <v>2.9159384000000002E-10</v>
      </c>
      <c r="AA170" s="18">
        <v>5.6241399000000001E-3</v>
      </c>
      <c r="AB170" s="18">
        <v>1.263506E-4</v>
      </c>
      <c r="AC170" s="18">
        <v>8.1180908E-3</v>
      </c>
      <c r="AD170" s="18">
        <v>1.8179260999999999E-2</v>
      </c>
      <c r="AE170" s="18">
        <v>57.997955000000005</v>
      </c>
      <c r="AF170" s="18">
        <v>6.3591641000000001</v>
      </c>
      <c r="AG170" s="18">
        <v>0.11911094999999999</v>
      </c>
      <c r="AH170" s="18">
        <v>6.1226588</v>
      </c>
      <c r="AI170" s="18">
        <v>3.4427428999999999E-6</v>
      </c>
      <c r="AJ170" s="18">
        <v>1.7413865999999999E-3</v>
      </c>
      <c r="AK170" s="18">
        <v>0.62635841000000003</v>
      </c>
      <c r="AL170" s="18">
        <v>0.25014688000000002</v>
      </c>
    </row>
    <row r="171" spans="1:38" x14ac:dyDescent="0.3">
      <c r="A171" s="16" t="s">
        <v>599</v>
      </c>
      <c r="B171" s="16" t="s">
        <v>844</v>
      </c>
      <c r="C171" s="16" t="s">
        <v>116</v>
      </c>
      <c r="D171" s="16" t="s">
        <v>666</v>
      </c>
      <c r="E171" s="16" t="s">
        <v>752</v>
      </c>
      <c r="F171" s="16" t="s">
        <v>669</v>
      </c>
      <c r="G171" s="16" t="s">
        <v>169</v>
      </c>
      <c r="H171" s="17">
        <v>1.2871728000000001E-2</v>
      </c>
      <c r="I171" s="17">
        <v>6.8285152</v>
      </c>
      <c r="J171" s="17">
        <v>0.83657435999999996</v>
      </c>
      <c r="K171" s="17">
        <v>4.7912481999999998E-3</v>
      </c>
      <c r="L171" s="17">
        <v>3.9218865E-3</v>
      </c>
      <c r="M171" s="17">
        <v>6.1347521000000002E-2</v>
      </c>
      <c r="N171" s="48">
        <v>1.6101341000000002E-2</v>
      </c>
      <c r="O171" s="48">
        <v>1.1801597E-4</v>
      </c>
      <c r="P171" s="48">
        <v>7.7915488999999996E-3</v>
      </c>
      <c r="Q171" s="48">
        <v>7.5516578000000001</v>
      </c>
      <c r="R171" s="48">
        <v>7.0792368999999997</v>
      </c>
      <c r="S171" s="50">
        <v>9.2776544000000002E-2</v>
      </c>
      <c r="T171" s="50">
        <v>0.83657435999999996</v>
      </c>
      <c r="U171" s="18">
        <v>1.3227080999999999E-8</v>
      </c>
      <c r="V171" s="18">
        <v>3.8083447999999999E-2</v>
      </c>
      <c r="W171" s="18">
        <v>5.1138305000000004E-3</v>
      </c>
      <c r="X171" s="18">
        <v>3.1867691000000002E-8</v>
      </c>
      <c r="Y171" s="18">
        <v>1.8808953999999998E-8</v>
      </c>
      <c r="Z171" s="18">
        <v>2.7357139000000001E-10</v>
      </c>
      <c r="AA171" s="18">
        <v>4.7912481999999998E-3</v>
      </c>
      <c r="AB171" s="18">
        <v>1.1801597E-4</v>
      </c>
      <c r="AC171" s="18">
        <v>7.7915488999999996E-3</v>
      </c>
      <c r="AD171" s="18">
        <v>1.6101341000000002E-2</v>
      </c>
      <c r="AE171" s="18">
        <v>56.610050999999999</v>
      </c>
      <c r="AF171" s="18">
        <v>5.6328028000000003</v>
      </c>
      <c r="AG171" s="18">
        <v>9.4747742999999995E-2</v>
      </c>
      <c r="AH171" s="18">
        <v>6.3963625000000004</v>
      </c>
      <c r="AI171" s="18">
        <v>3.3681265999999999E-6</v>
      </c>
      <c r="AJ171" s="18">
        <v>3.1666703000000001E-4</v>
      </c>
      <c r="AK171" s="18">
        <v>0.59247053000000005</v>
      </c>
      <c r="AL171" s="18">
        <v>0.24378716</v>
      </c>
    </row>
    <row r="172" spans="1:38" x14ac:dyDescent="0.3">
      <c r="A172" s="16" t="s">
        <v>600</v>
      </c>
      <c r="B172" s="16" t="s">
        <v>844</v>
      </c>
      <c r="C172" s="16" t="s">
        <v>123</v>
      </c>
      <c r="D172" s="16" t="s">
        <v>735</v>
      </c>
      <c r="E172" s="16" t="s">
        <v>752</v>
      </c>
      <c r="F172" s="16" t="s">
        <v>669</v>
      </c>
      <c r="G172" s="16" t="s">
        <v>669</v>
      </c>
      <c r="H172" s="17">
        <v>1.3228782999999999E-2</v>
      </c>
      <c r="I172" s="17">
        <v>6.5569044999999999</v>
      </c>
      <c r="J172" s="17">
        <v>0.97437768999999996</v>
      </c>
      <c r="K172" s="17">
        <v>5.7408060999999998E-3</v>
      </c>
      <c r="L172" s="17">
        <v>4.1338119000000001E-3</v>
      </c>
      <c r="M172" s="17">
        <v>7.9950133000000007E-2</v>
      </c>
      <c r="N172" s="48">
        <v>1.8627182999999999E-2</v>
      </c>
      <c r="O172" s="48">
        <v>1.2334280999999999E-4</v>
      </c>
      <c r="P172" s="48">
        <v>8.2367411999999997E-3</v>
      </c>
      <c r="Q172" s="48">
        <v>8.5176663000000001</v>
      </c>
      <c r="R172" s="48">
        <v>7.8663752999999996</v>
      </c>
      <c r="S172" s="50">
        <v>0.10300087000000001</v>
      </c>
      <c r="T172" s="50">
        <v>0.97437768999999996</v>
      </c>
      <c r="U172" s="18">
        <v>1.1452533E-8</v>
      </c>
      <c r="V172" s="18">
        <v>1.1759584E-2</v>
      </c>
      <c r="W172" s="18">
        <v>5.8372707000000001E-3</v>
      </c>
      <c r="X172" s="18">
        <v>3.9749485999999997E-8</v>
      </c>
      <c r="Y172" s="18">
        <v>2.0948366000000001E-8</v>
      </c>
      <c r="Z172" s="18">
        <v>4.3450012000000002E-10</v>
      </c>
      <c r="AA172" s="18">
        <v>5.7408060999999998E-3</v>
      </c>
      <c r="AB172" s="18">
        <v>1.2334280999999999E-4</v>
      </c>
      <c r="AC172" s="18">
        <v>8.2367411999999997E-3</v>
      </c>
      <c r="AD172" s="18">
        <v>1.8627182999999999E-2</v>
      </c>
      <c r="AE172" s="18">
        <v>61.676298000000003</v>
      </c>
      <c r="AF172" s="18">
        <v>7.7176574000000002</v>
      </c>
      <c r="AG172" s="18">
        <v>0.11890863</v>
      </c>
      <c r="AH172" s="18">
        <v>6.1209347999999997</v>
      </c>
      <c r="AI172" s="18">
        <v>3.4180460000000001E-6</v>
      </c>
      <c r="AJ172" s="18">
        <v>1.7403471E-3</v>
      </c>
      <c r="AK172" s="18">
        <v>0.62856071999999996</v>
      </c>
      <c r="AL172" s="18">
        <v>0.34407662</v>
      </c>
    </row>
    <row r="173" spans="1:38" x14ac:dyDescent="0.3">
      <c r="A173" s="16" t="s">
        <v>601</v>
      </c>
      <c r="B173" s="16" t="s">
        <v>844</v>
      </c>
      <c r="C173" s="16" t="s">
        <v>124</v>
      </c>
      <c r="D173" s="16" t="s">
        <v>735</v>
      </c>
      <c r="E173" s="16" t="s">
        <v>752</v>
      </c>
      <c r="F173" s="16" t="s">
        <v>669</v>
      </c>
      <c r="G173" s="16" t="s">
        <v>669</v>
      </c>
      <c r="H173" s="17">
        <v>1.3551354999999999E-2</v>
      </c>
      <c r="I173" s="17">
        <v>6.5486791000000002</v>
      </c>
      <c r="J173" s="17">
        <v>1.3909454000000001</v>
      </c>
      <c r="K173" s="17">
        <v>6.2463598999999998E-3</v>
      </c>
      <c r="L173" s="17">
        <v>4.3624257999999999E-3</v>
      </c>
      <c r="M173" s="17">
        <v>7.9447144999999997E-2</v>
      </c>
      <c r="N173" s="48">
        <v>2.0568179999999998E-2</v>
      </c>
      <c r="O173" s="48">
        <v>1.1030905999999999E-4</v>
      </c>
      <c r="P173" s="48">
        <v>8.7508928E-3</v>
      </c>
      <c r="Q173" s="48">
        <v>12.518280000000001</v>
      </c>
      <c r="R173" s="48">
        <v>11.842266</v>
      </c>
      <c r="S173" s="50">
        <v>0.12546663</v>
      </c>
      <c r="T173" s="50">
        <v>1.3909454000000001</v>
      </c>
      <c r="U173" s="18">
        <v>1.0917728E-8</v>
      </c>
      <c r="V173" s="18">
        <v>1.1364107E-2</v>
      </c>
      <c r="W173" s="18">
        <v>6.6177615000000004E-3</v>
      </c>
      <c r="X173" s="18">
        <v>4.5674945000000003E-8</v>
      </c>
      <c r="Y173" s="18">
        <v>2.7528691999999999E-8</v>
      </c>
      <c r="Z173" s="18">
        <v>1.0537606999999999E-9</v>
      </c>
      <c r="AA173" s="18">
        <v>6.2463598999999998E-3</v>
      </c>
      <c r="AB173" s="18">
        <v>1.1030905999999999E-4</v>
      </c>
      <c r="AC173" s="18">
        <v>8.7508928E-3</v>
      </c>
      <c r="AD173" s="18">
        <v>2.0568179999999998E-2</v>
      </c>
      <c r="AE173" s="18">
        <v>77.615786</v>
      </c>
      <c r="AF173" s="18">
        <v>13.604462</v>
      </c>
      <c r="AG173" s="18">
        <v>0.11803192999999999</v>
      </c>
      <c r="AH173" s="18">
        <v>6.1134643000000004</v>
      </c>
      <c r="AI173" s="18">
        <v>3.3110257000000002E-6</v>
      </c>
      <c r="AJ173" s="18">
        <v>1.7358422999999999E-3</v>
      </c>
      <c r="AK173" s="18">
        <v>0.63810405999999997</v>
      </c>
      <c r="AL173" s="18">
        <v>0.75110551999999997</v>
      </c>
    </row>
    <row r="174" spans="1:38" x14ac:dyDescent="0.3">
      <c r="A174" s="16" t="s">
        <v>602</v>
      </c>
      <c r="B174" s="16" t="s">
        <v>844</v>
      </c>
      <c r="C174" s="16" t="s">
        <v>125</v>
      </c>
      <c r="D174" s="16" t="s">
        <v>666</v>
      </c>
      <c r="E174" s="16" t="s">
        <v>752</v>
      </c>
      <c r="F174" s="16" t="s">
        <v>669</v>
      </c>
      <c r="G174" s="16" t="s">
        <v>169</v>
      </c>
      <c r="H174" s="17">
        <v>1.2944568E-2</v>
      </c>
      <c r="I174" s="17">
        <v>6.8266578000000004</v>
      </c>
      <c r="J174" s="17">
        <v>0.93064084000000002</v>
      </c>
      <c r="K174" s="17">
        <v>4.9054088999999999E-3</v>
      </c>
      <c r="L174" s="17">
        <v>3.9735105000000001E-3</v>
      </c>
      <c r="M174" s="17">
        <v>6.1233940000000001E-2</v>
      </c>
      <c r="N174" s="48">
        <v>1.6539643999999999E-2</v>
      </c>
      <c r="O174" s="48">
        <v>1.1507278E-4</v>
      </c>
      <c r="P174" s="48">
        <v>7.9076510999999995E-3</v>
      </c>
      <c r="Q174" s="48">
        <v>8.4550491000000001</v>
      </c>
      <c r="R174" s="48">
        <v>7.9770453999999997</v>
      </c>
      <c r="S174" s="50">
        <v>9.7849607000000005E-2</v>
      </c>
      <c r="T174" s="50">
        <v>0.93064084000000002</v>
      </c>
      <c r="U174" s="18">
        <v>1.3106315E-8</v>
      </c>
      <c r="V174" s="18">
        <v>3.7994144000000001E-2</v>
      </c>
      <c r="W174" s="18">
        <v>5.2900756000000002E-3</v>
      </c>
      <c r="X174" s="18">
        <v>3.3205736999999999E-8</v>
      </c>
      <c r="Y174" s="18">
        <v>2.0294878000000002E-8</v>
      </c>
      <c r="Z174" s="18">
        <v>4.1340858E-10</v>
      </c>
      <c r="AA174" s="18">
        <v>4.9054088999999999E-3</v>
      </c>
      <c r="AB174" s="18">
        <v>1.1507278E-4</v>
      </c>
      <c r="AC174" s="18">
        <v>7.9076510999999995E-3</v>
      </c>
      <c r="AD174" s="18">
        <v>1.6539643999999999E-2</v>
      </c>
      <c r="AE174" s="18">
        <v>60.209396999999996</v>
      </c>
      <c r="AF174" s="18">
        <v>6.9621206999999998</v>
      </c>
      <c r="AG174" s="18">
        <v>9.4549772000000004E-2</v>
      </c>
      <c r="AH174" s="18">
        <v>6.3946756000000002</v>
      </c>
      <c r="AI174" s="18">
        <v>3.3439601000000002E-6</v>
      </c>
      <c r="AJ174" s="18">
        <v>3.1564978999999997E-4</v>
      </c>
      <c r="AK174" s="18">
        <v>0.59462554000000001</v>
      </c>
      <c r="AL174" s="18">
        <v>0.33569965000000002</v>
      </c>
    </row>
    <row r="175" spans="1:38" x14ac:dyDescent="0.3">
      <c r="A175" s="16" t="s">
        <v>603</v>
      </c>
      <c r="B175" s="16" t="s">
        <v>844</v>
      </c>
      <c r="C175" s="16" t="s">
        <v>126</v>
      </c>
      <c r="D175" s="16" t="s">
        <v>666</v>
      </c>
      <c r="E175" s="16" t="s">
        <v>752</v>
      </c>
      <c r="F175" s="16" t="s">
        <v>669</v>
      </c>
      <c r="G175" s="16" t="s">
        <v>169</v>
      </c>
      <c r="H175" s="17">
        <v>1.3260212E-2</v>
      </c>
      <c r="I175" s="17">
        <v>6.8186090000000004</v>
      </c>
      <c r="J175" s="17">
        <v>1.3382623</v>
      </c>
      <c r="K175" s="17">
        <v>5.4001053000000002E-3</v>
      </c>
      <c r="L175" s="17">
        <v>4.1972147000000001E-3</v>
      </c>
      <c r="M175" s="17">
        <v>6.0741754000000002E-2</v>
      </c>
      <c r="N175" s="48">
        <v>1.8438955E-2</v>
      </c>
      <c r="O175" s="48">
        <v>1.0231894E-4</v>
      </c>
      <c r="P175" s="48">
        <v>8.4107606000000008E-3</v>
      </c>
      <c r="Q175" s="48">
        <v>12.369745</v>
      </c>
      <c r="R175" s="48">
        <v>11.867549</v>
      </c>
      <c r="S175" s="50">
        <v>0.11983287999999999</v>
      </c>
      <c r="T175" s="50">
        <v>1.3382623</v>
      </c>
      <c r="U175" s="18">
        <v>1.2582996E-8</v>
      </c>
      <c r="V175" s="18">
        <v>3.7607161E-2</v>
      </c>
      <c r="W175" s="18">
        <v>6.0538043999999996E-3</v>
      </c>
      <c r="X175" s="18">
        <v>3.9003939999999997E-8</v>
      </c>
      <c r="Y175" s="18">
        <v>2.6733882999999999E-8</v>
      </c>
      <c r="Z175" s="18">
        <v>1.0193697000000001E-9</v>
      </c>
      <c r="AA175" s="18">
        <v>5.4001053000000002E-3</v>
      </c>
      <c r="AB175" s="18">
        <v>1.0231894E-4</v>
      </c>
      <c r="AC175" s="18">
        <v>8.4107606000000008E-3</v>
      </c>
      <c r="AD175" s="18">
        <v>1.8438955E-2</v>
      </c>
      <c r="AE175" s="18">
        <v>75.806565000000006</v>
      </c>
      <c r="AF175" s="18">
        <v>12.722498999999999</v>
      </c>
      <c r="AG175" s="18">
        <v>9.3691898999999995E-2</v>
      </c>
      <c r="AH175" s="18">
        <v>6.3873654999999996</v>
      </c>
      <c r="AI175" s="18">
        <v>3.2392381999999999E-6</v>
      </c>
      <c r="AJ175" s="18">
        <v>3.1124176999999998E-4</v>
      </c>
      <c r="AK175" s="18">
        <v>0.60396391999999999</v>
      </c>
      <c r="AL175" s="18">
        <v>0.7339871</v>
      </c>
    </row>
    <row r="176" spans="1:38" x14ac:dyDescent="0.3">
      <c r="A176" s="16" t="s">
        <v>590</v>
      </c>
      <c r="B176" s="16" t="s">
        <v>844</v>
      </c>
      <c r="C176" s="16" t="s">
        <v>854</v>
      </c>
      <c r="D176" s="16" t="s">
        <v>666</v>
      </c>
      <c r="E176" s="16" t="s">
        <v>667</v>
      </c>
      <c r="F176" s="16" t="s">
        <v>169</v>
      </c>
      <c r="G176" s="16" t="s">
        <v>169</v>
      </c>
      <c r="H176" s="17">
        <v>7.1447880000000005E-2</v>
      </c>
      <c r="I176" s="17">
        <v>3.1320733999999999</v>
      </c>
      <c r="J176" s="17">
        <v>0.52590974999999995</v>
      </c>
      <c r="K176" s="17">
        <v>2.0823584E-3</v>
      </c>
      <c r="L176" s="17">
        <v>5.1265462000000001E-3</v>
      </c>
      <c r="M176" s="17">
        <v>3.9384388000000001</v>
      </c>
      <c r="N176" s="48">
        <v>7.9018495000000005E-3</v>
      </c>
      <c r="O176" s="48">
        <v>2.8992858999999998E-4</v>
      </c>
      <c r="P176" s="48">
        <v>9.0645948000000007E-3</v>
      </c>
      <c r="Q176" s="48">
        <v>23.733401000000001</v>
      </c>
      <c r="R176" s="48">
        <v>3.2087064999999999</v>
      </c>
      <c r="S176" s="50">
        <v>6.8719797999999999E-2</v>
      </c>
      <c r="T176" s="50">
        <v>0.52590974999999995</v>
      </c>
      <c r="U176" s="18">
        <v>1.3952256E-8</v>
      </c>
      <c r="V176" s="18">
        <v>3.4342321000000002E-2</v>
      </c>
      <c r="W176" s="18">
        <v>9.3007799000000002E-4</v>
      </c>
      <c r="X176" s="18">
        <v>1.5469945000000001E-8</v>
      </c>
      <c r="Y176" s="18">
        <v>-1.5926044E-9</v>
      </c>
      <c r="Z176" s="18">
        <v>6.0952846999999997E-10</v>
      </c>
      <c r="AA176" s="18">
        <v>2.0823584E-3</v>
      </c>
      <c r="AB176" s="18">
        <v>2.8992858999999998E-4</v>
      </c>
      <c r="AC176" s="18">
        <v>9.0645948000000007E-3</v>
      </c>
      <c r="AD176" s="18">
        <v>7.9018495000000005E-3</v>
      </c>
      <c r="AE176" s="18">
        <v>6.2093863000000002</v>
      </c>
      <c r="AF176" s="18">
        <v>198.19327000000001</v>
      </c>
      <c r="AG176" s="18">
        <v>3.6633167000000001E-2</v>
      </c>
      <c r="AH176" s="18">
        <v>2.9542549</v>
      </c>
      <c r="AI176" s="18">
        <v>1.3237821E-6</v>
      </c>
      <c r="AJ176" s="18">
        <v>8.3356829999999997E-5</v>
      </c>
      <c r="AK176" s="18">
        <v>0.29331116000000002</v>
      </c>
      <c r="AL176" s="18">
        <v>0.23251524000000001</v>
      </c>
    </row>
    <row r="177" spans="1:38" x14ac:dyDescent="0.3">
      <c r="A177" s="16" t="s">
        <v>604</v>
      </c>
      <c r="B177" s="16" t="s">
        <v>844</v>
      </c>
      <c r="C177" s="16" t="s">
        <v>855</v>
      </c>
      <c r="D177" s="16" t="s">
        <v>666</v>
      </c>
      <c r="E177" s="16" t="s">
        <v>667</v>
      </c>
      <c r="F177" s="16" t="s">
        <v>332</v>
      </c>
      <c r="G177" s="16" t="s">
        <v>169</v>
      </c>
      <c r="H177" s="17">
        <v>2.6765733999999999E-3</v>
      </c>
      <c r="I177" s="17">
        <v>4.8953901000000002</v>
      </c>
      <c r="J177" s="17">
        <v>0.50874200000000003</v>
      </c>
      <c r="K177" s="17">
        <v>3.6744999999999998E-3</v>
      </c>
      <c r="L177" s="17">
        <v>8.6115797999999997E-4</v>
      </c>
      <c r="M177" s="17">
        <v>2.558001</v>
      </c>
      <c r="N177" s="48">
        <v>1.3675787E-2</v>
      </c>
      <c r="O177" s="48">
        <v>6.6433527000000001E-5</v>
      </c>
      <c r="P177" s="48">
        <v>1.3153988E-3</v>
      </c>
      <c r="Q177" s="48">
        <v>21.002099999999999</v>
      </c>
      <c r="R177" s="48">
        <v>5.0055851000000002</v>
      </c>
      <c r="S177" s="50">
        <v>6.1888231000000002E-2</v>
      </c>
      <c r="T177" s="50">
        <v>0.50874200000000003</v>
      </c>
      <c r="U177" s="18">
        <v>5.5742926999999998E-9</v>
      </c>
      <c r="V177" s="18">
        <v>2.4517231E-2</v>
      </c>
      <c r="W177" s="18">
        <v>5.0052242999999996E-3</v>
      </c>
      <c r="X177" s="18">
        <v>2.2803527999999999E-8</v>
      </c>
      <c r="Y177" s="18">
        <v>4.1173058999999996E-9</v>
      </c>
      <c r="Z177" s="18">
        <v>2.1570626000000001E-10</v>
      </c>
      <c r="AA177" s="18">
        <v>3.6744999999999998E-3</v>
      </c>
      <c r="AB177" s="18">
        <v>6.6433527000000001E-5</v>
      </c>
      <c r="AC177" s="18">
        <v>1.3153988E-3</v>
      </c>
      <c r="AD177" s="18">
        <v>1.3675787E-2</v>
      </c>
      <c r="AE177" s="18">
        <v>9.7347219999999997</v>
      </c>
      <c r="AF177" s="18">
        <v>143.14695</v>
      </c>
      <c r="AG177" s="18">
        <v>0.24072039000000001</v>
      </c>
      <c r="AH177" s="18">
        <v>4.6006266</v>
      </c>
      <c r="AI177" s="18">
        <v>1.9415648E-6</v>
      </c>
      <c r="AJ177" s="18">
        <v>2.060214E-4</v>
      </c>
      <c r="AK177" s="18">
        <v>0.49950925000000002</v>
      </c>
      <c r="AL177" s="18">
        <v>9.0267321000000005E-3</v>
      </c>
    </row>
    <row r="178" spans="1:38" x14ac:dyDescent="0.3">
      <c r="A178" s="16" t="s">
        <v>608</v>
      </c>
      <c r="B178" s="16" t="s">
        <v>844</v>
      </c>
      <c r="C178" s="16" t="s">
        <v>856</v>
      </c>
      <c r="D178" s="16" t="s">
        <v>666</v>
      </c>
      <c r="E178" s="16" t="s">
        <v>667</v>
      </c>
      <c r="F178" s="16" t="s">
        <v>169</v>
      </c>
      <c r="G178" s="16" t="s">
        <v>169</v>
      </c>
      <c r="H178" s="17">
        <v>4.1203152E-2</v>
      </c>
      <c r="I178" s="17">
        <v>2.1974231</v>
      </c>
      <c r="J178" s="17">
        <v>0.35064362999999998</v>
      </c>
      <c r="K178" s="17">
        <v>2.9996798000000002E-3</v>
      </c>
      <c r="L178" s="17">
        <v>2.6271659000000002E-3</v>
      </c>
      <c r="M178" s="17">
        <v>1.6812391</v>
      </c>
      <c r="N178" s="48">
        <v>1.5020801E-2</v>
      </c>
      <c r="O178" s="48">
        <v>1.8693274999999999E-4</v>
      </c>
      <c r="P178" s="48">
        <v>3.9975801000000002E-3</v>
      </c>
      <c r="Q178" s="48">
        <v>11.901833</v>
      </c>
      <c r="R178" s="48">
        <v>2.249304</v>
      </c>
      <c r="S178" s="50">
        <v>4.8714376999999996E-2</v>
      </c>
      <c r="T178" s="50">
        <v>0.35064362999999998</v>
      </c>
      <c r="U178" s="18">
        <v>4.8800900000000003E-9</v>
      </c>
      <c r="V178" s="18">
        <v>1.9894752000000002E-2</v>
      </c>
      <c r="W178" s="18">
        <v>1.1483638E-3</v>
      </c>
      <c r="X178" s="18">
        <v>2.5445901E-8</v>
      </c>
      <c r="Y178" s="18">
        <v>1.2721009E-8</v>
      </c>
      <c r="Z178" s="18">
        <v>1.1494587000000001E-9</v>
      </c>
      <c r="AA178" s="18">
        <v>2.9996798000000002E-3</v>
      </c>
      <c r="AB178" s="18">
        <v>1.8693274999999999E-4</v>
      </c>
      <c r="AC178" s="18">
        <v>3.9975801000000002E-3</v>
      </c>
      <c r="AD178" s="18">
        <v>1.5020801E-2</v>
      </c>
      <c r="AE178" s="18">
        <v>5.1244817999999999</v>
      </c>
      <c r="AF178" s="18">
        <v>84.588130000000007</v>
      </c>
      <c r="AG178" s="18">
        <v>7.4502878999999994E-2</v>
      </c>
      <c r="AH178" s="18">
        <v>2.0625767000000002</v>
      </c>
      <c r="AI178" s="18">
        <v>1.1384831000000001E-6</v>
      </c>
      <c r="AJ178" s="18">
        <v>1.2624642E-2</v>
      </c>
      <c r="AK178" s="18">
        <v>0.23908365000000001</v>
      </c>
      <c r="AL178" s="18">
        <v>9.8935335999999999E-2</v>
      </c>
    </row>
    <row r="179" spans="1:38" x14ac:dyDescent="0.3">
      <c r="A179" s="16" t="s">
        <v>612</v>
      </c>
      <c r="B179" s="16" t="s">
        <v>844</v>
      </c>
      <c r="C179" s="16" t="s">
        <v>857</v>
      </c>
      <c r="D179" s="16" t="s">
        <v>735</v>
      </c>
      <c r="E179" s="16" t="s">
        <v>667</v>
      </c>
      <c r="F179" s="16" t="s">
        <v>492</v>
      </c>
      <c r="G179" s="16" t="s">
        <v>492</v>
      </c>
      <c r="H179" s="17">
        <v>5.1997944999999997E-2</v>
      </c>
      <c r="I179" s="17">
        <v>3.7410209999999999</v>
      </c>
      <c r="J179" s="17">
        <v>0.48425500999999999</v>
      </c>
      <c r="K179" s="17">
        <v>4.8827458000000002E-3</v>
      </c>
      <c r="L179" s="17">
        <v>5.2403696000000001E-3</v>
      </c>
      <c r="M179" s="17">
        <v>3.0284906</v>
      </c>
      <c r="N179" s="48">
        <v>1.8546356999999999E-2</v>
      </c>
      <c r="O179" s="48">
        <v>4.2807404000000002E-4</v>
      </c>
      <c r="P179" s="48">
        <v>8.4439434000000008E-3</v>
      </c>
      <c r="Q179" s="48">
        <v>16.807717</v>
      </c>
      <c r="R179" s="48">
        <v>3.8051864000000002</v>
      </c>
      <c r="S179" s="50">
        <v>9.6953181999999999E-2</v>
      </c>
      <c r="T179" s="50">
        <v>0.48425500999999999</v>
      </c>
      <c r="U179" s="18">
        <v>4.2097231000000001E-8</v>
      </c>
      <c r="V179" s="18">
        <v>2.1266441000000001E-2</v>
      </c>
      <c r="W179" s="18">
        <v>3.2843900999999999E-3</v>
      </c>
      <c r="X179" s="18">
        <v>3.3160600999999997E-8</v>
      </c>
      <c r="Y179" s="18">
        <v>1.5663899999999998E-8</v>
      </c>
      <c r="Z179" s="18">
        <v>2.9611534000000001E-9</v>
      </c>
      <c r="AA179" s="18">
        <v>4.8827458000000002E-3</v>
      </c>
      <c r="AB179" s="18">
        <v>4.2807404000000002E-4</v>
      </c>
      <c r="AC179" s="18">
        <v>8.4439434000000008E-3</v>
      </c>
      <c r="AD179" s="18">
        <v>1.8546356999999999E-2</v>
      </c>
      <c r="AE179" s="18">
        <v>51.746397999999999</v>
      </c>
      <c r="AF179" s="18">
        <v>152.38179</v>
      </c>
      <c r="AG179" s="18">
        <v>7.4809194999999995E-2</v>
      </c>
      <c r="AH179" s="18">
        <v>3.5187936</v>
      </c>
      <c r="AI179" s="18">
        <v>1.2573743999999999E-6</v>
      </c>
      <c r="AJ179" s="18">
        <v>2.2464501999999999E-4</v>
      </c>
      <c r="AK179" s="18">
        <v>0.31427982999999998</v>
      </c>
      <c r="AL179" s="18">
        <v>0.16975054000000001</v>
      </c>
    </row>
    <row r="180" spans="1:38" x14ac:dyDescent="0.3">
      <c r="A180" s="16" t="s">
        <v>606</v>
      </c>
      <c r="B180" s="16" t="s">
        <v>844</v>
      </c>
      <c r="C180" s="16" t="s">
        <v>858</v>
      </c>
      <c r="D180" s="16" t="s">
        <v>666</v>
      </c>
      <c r="E180" s="16" t="s">
        <v>667</v>
      </c>
      <c r="F180" s="16" t="s">
        <v>169</v>
      </c>
      <c r="G180" s="16" t="s">
        <v>169</v>
      </c>
      <c r="H180" s="17">
        <v>6.6351424000000006E-2</v>
      </c>
      <c r="I180" s="17">
        <v>3.2938071</v>
      </c>
      <c r="J180" s="17">
        <v>0.53899198999999998</v>
      </c>
      <c r="K180" s="17">
        <v>4.8635891999999998E-3</v>
      </c>
      <c r="L180" s="17">
        <v>4.2376146999999996E-3</v>
      </c>
      <c r="M180" s="17">
        <v>2.7078587000000001</v>
      </c>
      <c r="N180" s="48">
        <v>2.4360527E-2</v>
      </c>
      <c r="O180" s="48">
        <v>3.0126612999999998E-4</v>
      </c>
      <c r="P180" s="48">
        <v>6.4531889000000002E-3</v>
      </c>
      <c r="Q180" s="48">
        <v>18.938535000000002</v>
      </c>
      <c r="R180" s="48">
        <v>3.3921160000000001</v>
      </c>
      <c r="S180" s="50">
        <v>7.8259683999999996E-2</v>
      </c>
      <c r="T180" s="50">
        <v>0.53899198999999998</v>
      </c>
      <c r="U180" s="18">
        <v>6.6447074000000003E-9</v>
      </c>
      <c r="V180" s="18">
        <v>4.0958416999999997E-2</v>
      </c>
      <c r="W180" s="18">
        <v>1.7930736000000001E-3</v>
      </c>
      <c r="X180" s="18">
        <v>4.4617016E-8</v>
      </c>
      <c r="Y180" s="18">
        <v>2.0575636999999999E-8</v>
      </c>
      <c r="Z180" s="18">
        <v>1.8529039000000001E-9</v>
      </c>
      <c r="AA180" s="18">
        <v>4.8635891999999998E-3</v>
      </c>
      <c r="AB180" s="18">
        <v>3.0126612999999998E-4</v>
      </c>
      <c r="AC180" s="18">
        <v>6.4531889000000002E-3</v>
      </c>
      <c r="AD180" s="18">
        <v>2.4360527E-2</v>
      </c>
      <c r="AE180" s="18">
        <v>8.2494334000000009</v>
      </c>
      <c r="AF180" s="18">
        <v>136.25595000000001</v>
      </c>
      <c r="AG180" s="18">
        <v>0.12014996</v>
      </c>
      <c r="AH180" s="18">
        <v>3.1186771000000002</v>
      </c>
      <c r="AI180" s="18">
        <v>1.9015407E-6</v>
      </c>
      <c r="AJ180" s="18">
        <v>2.0342988999999999E-2</v>
      </c>
      <c r="AK180" s="18">
        <v>0.35931298</v>
      </c>
      <c r="AL180" s="18">
        <v>0.15933601999999999</v>
      </c>
    </row>
    <row r="181" spans="1:38" x14ac:dyDescent="0.3">
      <c r="A181" s="16" t="s">
        <v>610</v>
      </c>
      <c r="B181" s="16" t="s">
        <v>844</v>
      </c>
      <c r="C181" s="16" t="s">
        <v>859</v>
      </c>
      <c r="D181" s="16" t="s">
        <v>666</v>
      </c>
      <c r="E181" s="16" t="s">
        <v>667</v>
      </c>
      <c r="F181" s="16" t="s">
        <v>169</v>
      </c>
      <c r="G181" s="16" t="s">
        <v>169</v>
      </c>
      <c r="H181" s="17">
        <v>4.8905852999999999E-2</v>
      </c>
      <c r="I181" s="17">
        <v>2.4543308000000001</v>
      </c>
      <c r="J181" s="17">
        <v>0.39753326999999999</v>
      </c>
      <c r="K181" s="17">
        <v>3.5884604000000001E-3</v>
      </c>
      <c r="L181" s="17">
        <v>3.1240996000000002E-3</v>
      </c>
      <c r="M181" s="17">
        <v>1.9958182</v>
      </c>
      <c r="N181" s="48">
        <v>1.7969394E-2</v>
      </c>
      <c r="O181" s="48">
        <v>2.2212777000000001E-4</v>
      </c>
      <c r="P181" s="48">
        <v>4.7575990000000004E-3</v>
      </c>
      <c r="Q181" s="48">
        <v>13.986983</v>
      </c>
      <c r="R181" s="48">
        <v>2.5285815</v>
      </c>
      <c r="S181" s="50">
        <v>5.7823932000000001E-2</v>
      </c>
      <c r="T181" s="50">
        <v>0.39753326999999999</v>
      </c>
      <c r="U181" s="18">
        <v>4.9067872999999997E-9</v>
      </c>
      <c r="V181" s="18">
        <v>3.1304282000000003E-2</v>
      </c>
      <c r="W181" s="18">
        <v>1.3499377000000001E-3</v>
      </c>
      <c r="X181" s="18">
        <v>3.3102522000000002E-8</v>
      </c>
      <c r="Y181" s="18">
        <v>1.5179335000000001E-8</v>
      </c>
      <c r="Z181" s="18">
        <v>1.366149E-9</v>
      </c>
      <c r="AA181" s="18">
        <v>3.5884604000000001E-3</v>
      </c>
      <c r="AB181" s="18">
        <v>2.2212777000000001E-4</v>
      </c>
      <c r="AC181" s="18">
        <v>4.7575990000000004E-3</v>
      </c>
      <c r="AD181" s="18">
        <v>1.7969394E-2</v>
      </c>
      <c r="AE181" s="18">
        <v>6.0822902000000001</v>
      </c>
      <c r="AF181" s="18">
        <v>100.42838</v>
      </c>
      <c r="AG181" s="18">
        <v>8.8690691000000002E-2</v>
      </c>
      <c r="AH181" s="18">
        <v>2.3249303000000001</v>
      </c>
      <c r="AI181" s="18">
        <v>1.4077482E-6</v>
      </c>
      <c r="AJ181" s="18">
        <v>1.4994664E-2</v>
      </c>
      <c r="AK181" s="18">
        <v>0.26510222</v>
      </c>
      <c r="AL181" s="18">
        <v>0.11743639</v>
      </c>
    </row>
    <row r="182" spans="1:38" x14ac:dyDescent="0.3">
      <c r="A182" s="16" t="s">
        <v>458</v>
      </c>
      <c r="B182" s="16" t="s">
        <v>860</v>
      </c>
      <c r="C182" s="16" t="s">
        <v>861</v>
      </c>
      <c r="D182" s="16" t="s">
        <v>666</v>
      </c>
      <c r="E182" s="16" t="s">
        <v>667</v>
      </c>
      <c r="F182" s="16" t="s">
        <v>169</v>
      </c>
      <c r="G182" s="16" t="s">
        <v>169</v>
      </c>
      <c r="H182" s="17">
        <v>0.13049996</v>
      </c>
      <c r="I182" s="17">
        <v>26.384896999999999</v>
      </c>
      <c r="J182" s="17">
        <v>1.9659770999999999</v>
      </c>
      <c r="K182" s="17">
        <v>2.3723884000000001E-2</v>
      </c>
      <c r="L182" s="17">
        <v>7.3510364000000002E-3</v>
      </c>
      <c r="M182" s="17">
        <v>2.5066809000000001</v>
      </c>
      <c r="N182" s="48">
        <v>0.1081294</v>
      </c>
      <c r="O182" s="48">
        <v>2.8335722000000002E-4</v>
      </c>
      <c r="P182" s="48">
        <v>1.0228805000000001E-2</v>
      </c>
      <c r="Q182" s="48">
        <v>59.557187999999996</v>
      </c>
      <c r="R182" s="48">
        <v>27.021325000000001</v>
      </c>
      <c r="S182" s="50">
        <v>0.25139223000000005</v>
      </c>
      <c r="T182" s="50">
        <v>1.9659770999999999</v>
      </c>
      <c r="U182" s="18">
        <v>5.9871182000000006E-8</v>
      </c>
      <c r="V182" s="18">
        <v>0.32513321000000001</v>
      </c>
      <c r="W182" s="18">
        <v>8.7848652999999999E-3</v>
      </c>
      <c r="X182" s="18">
        <v>1.9151649999999999E-7</v>
      </c>
      <c r="Y182" s="18">
        <v>2.1075394000000002E-8</v>
      </c>
      <c r="Z182" s="18">
        <v>1.6258495E-9</v>
      </c>
      <c r="AA182" s="18">
        <v>2.3723884000000001E-2</v>
      </c>
      <c r="AB182" s="18">
        <v>2.8335722000000002E-4</v>
      </c>
      <c r="AC182" s="18">
        <v>1.0228805000000001E-2</v>
      </c>
      <c r="AD182" s="18">
        <v>0.1081294</v>
      </c>
      <c r="AE182" s="18">
        <v>54.473876099999998</v>
      </c>
      <c r="AF182" s="18">
        <v>126.96937</v>
      </c>
      <c r="AG182" s="18">
        <v>1.4580436000000001</v>
      </c>
      <c r="AH182" s="18">
        <v>24.766211999999999</v>
      </c>
      <c r="AI182" s="18">
        <v>4.7786019999999999E-6</v>
      </c>
      <c r="AJ182" s="18">
        <v>5.4305282999999997E-4</v>
      </c>
      <c r="AK182" s="18">
        <v>1.8182943</v>
      </c>
      <c r="AL182" s="18">
        <v>0.14713977</v>
      </c>
    </row>
    <row r="183" spans="1:38" x14ac:dyDescent="0.3">
      <c r="A183" s="16" t="s">
        <v>456</v>
      </c>
      <c r="B183" s="16" t="s">
        <v>860</v>
      </c>
      <c r="C183" s="16" t="s">
        <v>862</v>
      </c>
      <c r="D183" s="16" t="s">
        <v>666</v>
      </c>
      <c r="E183" s="16" t="s">
        <v>667</v>
      </c>
      <c r="F183" s="16" t="s">
        <v>169</v>
      </c>
      <c r="G183" s="16" t="s">
        <v>169</v>
      </c>
      <c r="H183" s="17">
        <v>0.10741655999999999</v>
      </c>
      <c r="I183" s="17">
        <v>23.278724</v>
      </c>
      <c r="J183" s="17">
        <v>1.7356038</v>
      </c>
      <c r="K183" s="17">
        <v>1.9624164999999999E-2</v>
      </c>
      <c r="L183" s="17">
        <v>6.1722239999999996E-3</v>
      </c>
      <c r="M183" s="17">
        <v>2.0636217000000001</v>
      </c>
      <c r="N183" s="48">
        <v>8.9330903000000003E-2</v>
      </c>
      <c r="O183" s="48">
        <v>2.4576506999999999E-4</v>
      </c>
      <c r="P183" s="48">
        <v>8.6005348000000002E-3</v>
      </c>
      <c r="Q183" s="48">
        <v>50.574015000000003</v>
      </c>
      <c r="R183" s="48">
        <v>23.792048000000001</v>
      </c>
      <c r="S183" s="50">
        <v>0.21514491999999999</v>
      </c>
      <c r="T183" s="50">
        <v>1.7356038</v>
      </c>
      <c r="U183" s="18">
        <v>5.4472965E-8</v>
      </c>
      <c r="V183" s="18">
        <v>0.25186271999999998</v>
      </c>
      <c r="W183" s="18">
        <v>9.1023986000000005E-3</v>
      </c>
      <c r="X183" s="18">
        <v>1.5814174E-7</v>
      </c>
      <c r="Y183" s="18">
        <v>1.7861209000000001E-8</v>
      </c>
      <c r="Z183" s="18">
        <v>1.3682921000000001E-9</v>
      </c>
      <c r="AA183" s="18">
        <v>1.9624164999999999E-2</v>
      </c>
      <c r="AB183" s="18">
        <v>2.4576506999999999E-4</v>
      </c>
      <c r="AC183" s="18">
        <v>8.6005348000000002E-3</v>
      </c>
      <c r="AD183" s="18">
        <v>8.9330903000000003E-2</v>
      </c>
      <c r="AE183" s="18">
        <v>45.314732900000003</v>
      </c>
      <c r="AF183" s="18">
        <v>104.54678</v>
      </c>
      <c r="AG183" s="18">
        <v>1.2028239000000001</v>
      </c>
      <c r="AH183" s="18">
        <v>21.764923</v>
      </c>
      <c r="AI183" s="18">
        <v>4.0456268999999996E-6</v>
      </c>
      <c r="AJ183" s="18">
        <v>5.2406534000000004E-4</v>
      </c>
      <c r="AK183" s="18">
        <v>1.6139505999999999</v>
      </c>
      <c r="AL183" s="18">
        <v>0.12112919</v>
      </c>
    </row>
    <row r="184" spans="1:38" x14ac:dyDescent="0.3">
      <c r="A184" s="16" t="s">
        <v>460</v>
      </c>
      <c r="B184" s="16" t="s">
        <v>860</v>
      </c>
      <c r="C184" s="16" t="s">
        <v>863</v>
      </c>
      <c r="D184" s="16" t="s">
        <v>666</v>
      </c>
      <c r="E184" s="16" t="s">
        <v>667</v>
      </c>
      <c r="F184" s="16" t="s">
        <v>169</v>
      </c>
      <c r="G184" s="16" t="s">
        <v>169</v>
      </c>
      <c r="H184" s="17">
        <v>0.16418561000000001</v>
      </c>
      <c r="I184" s="17">
        <v>24.966501999999998</v>
      </c>
      <c r="J184" s="17">
        <v>1.8979231000000001</v>
      </c>
      <c r="K184" s="17">
        <v>2.7262251000000001E-2</v>
      </c>
      <c r="L184" s="17">
        <v>9.2256145999999994E-3</v>
      </c>
      <c r="M184" s="17">
        <v>3.1779822000000002</v>
      </c>
      <c r="N184" s="48">
        <v>0.11864922999999999</v>
      </c>
      <c r="O184" s="48">
        <v>4.6440605999999998E-4</v>
      </c>
      <c r="P184" s="48">
        <v>1.1626767E-2</v>
      </c>
      <c r="Q184" s="48">
        <v>66.921792999999994</v>
      </c>
      <c r="R184" s="48">
        <v>25.854403000000001</v>
      </c>
      <c r="S184" s="50">
        <v>0.28737769999999996</v>
      </c>
      <c r="T184" s="50">
        <v>1.8979231000000001</v>
      </c>
      <c r="U184" s="18">
        <v>6.4844382999999995E-8</v>
      </c>
      <c r="V184" s="18">
        <v>0.40934867000000003</v>
      </c>
      <c r="W184" s="18">
        <v>5.8300321999999998E-3</v>
      </c>
      <c r="X184" s="18">
        <v>1.9025395000000001E-7</v>
      </c>
      <c r="Y184" s="18">
        <v>3.5983074999999999E-8</v>
      </c>
      <c r="Z184" s="18">
        <v>2.2575473999999999E-9</v>
      </c>
      <c r="AA184" s="18">
        <v>2.7262251000000001E-2</v>
      </c>
      <c r="AB184" s="18">
        <v>4.6440605999999998E-4</v>
      </c>
      <c r="AC184" s="18">
        <v>1.1626767E-2</v>
      </c>
      <c r="AD184" s="18">
        <v>0.11864922999999999</v>
      </c>
      <c r="AE184" s="18">
        <v>67.114850699999991</v>
      </c>
      <c r="AF184" s="18">
        <v>160.74733000000001</v>
      </c>
      <c r="AG184" s="18">
        <v>1.8450032999999999</v>
      </c>
      <c r="AH184" s="18">
        <v>23.469277000000002</v>
      </c>
      <c r="AI184" s="18">
        <v>1.9460015000000001E-5</v>
      </c>
      <c r="AJ184" s="18">
        <v>1.1917380999999999E-3</v>
      </c>
      <c r="AK184" s="18">
        <v>1.7115248999999999</v>
      </c>
      <c r="AL184" s="18">
        <v>0.18520649</v>
      </c>
    </row>
    <row r="185" spans="1:38" x14ac:dyDescent="0.3">
      <c r="A185" s="16" t="s">
        <v>462</v>
      </c>
      <c r="B185" s="16" t="s">
        <v>860</v>
      </c>
      <c r="C185" s="16" t="s">
        <v>864</v>
      </c>
      <c r="D185" s="16" t="s">
        <v>666</v>
      </c>
      <c r="E185" s="16" t="s">
        <v>667</v>
      </c>
      <c r="F185" s="16" t="s">
        <v>464</v>
      </c>
      <c r="G185" s="16" t="s">
        <v>464</v>
      </c>
      <c r="H185" s="17">
        <v>9.1028778000000008E-3</v>
      </c>
      <c r="I185" s="17">
        <v>18.835059000000001</v>
      </c>
      <c r="J185" s="17">
        <v>2.5234009999999998</v>
      </c>
      <c r="K185" s="17">
        <v>3.2500050000000003E-2</v>
      </c>
      <c r="L185" s="17">
        <v>1.9851561E-2</v>
      </c>
      <c r="M185" s="17">
        <v>1.2866408</v>
      </c>
      <c r="N185" s="48">
        <v>0.12316083</v>
      </c>
      <c r="O185" s="48">
        <v>1.1516399E-3</v>
      </c>
      <c r="P185" s="48">
        <v>2.7790039999999998E-2</v>
      </c>
      <c r="Q185" s="48">
        <v>123.48253</v>
      </c>
      <c r="R185" s="48">
        <v>21.228279000000001</v>
      </c>
      <c r="S185" s="50">
        <v>0.51993829999999996</v>
      </c>
      <c r="T185" s="50">
        <v>2.5234009999999998</v>
      </c>
      <c r="U185" s="18">
        <v>2.8561159000000001E-8</v>
      </c>
      <c r="V185" s="18">
        <v>7.0420475999999996E-2</v>
      </c>
      <c r="W185" s="18">
        <v>1.5636490999999999E-2</v>
      </c>
      <c r="X185" s="18">
        <v>3.7692824999999998E-7</v>
      </c>
      <c r="Y185" s="18">
        <v>8.7392970999999995E-8</v>
      </c>
      <c r="Z185" s="18">
        <v>1.6106912999999999E-8</v>
      </c>
      <c r="AA185" s="18">
        <v>3.2500050000000003E-2</v>
      </c>
      <c r="AB185" s="18">
        <v>1.1516399E-3</v>
      </c>
      <c r="AC185" s="18">
        <v>2.7790039999999998E-2</v>
      </c>
      <c r="AD185" s="18">
        <v>0.12316083</v>
      </c>
      <c r="AE185" s="18">
        <v>213.45501899999999</v>
      </c>
      <c r="AF185" s="18">
        <v>407.41865999999999</v>
      </c>
      <c r="AG185" s="18">
        <v>7.9261691000000001</v>
      </c>
      <c r="AH185" s="18">
        <v>17.592654</v>
      </c>
      <c r="AI185" s="18">
        <v>2.0210197E-5</v>
      </c>
      <c r="AJ185" s="18">
        <v>2.4387878000000002E-2</v>
      </c>
      <c r="AK185" s="18">
        <v>1.6808593000000001</v>
      </c>
      <c r="AL185" s="18">
        <v>0.81815382000000003</v>
      </c>
    </row>
    <row r="186" spans="1:38" x14ac:dyDescent="0.3">
      <c r="A186" s="16" t="s">
        <v>465</v>
      </c>
      <c r="B186" s="16" t="s">
        <v>860</v>
      </c>
      <c r="C186" s="16" t="s">
        <v>865</v>
      </c>
      <c r="D186" s="16" t="s">
        <v>735</v>
      </c>
      <c r="E186" s="16" t="s">
        <v>667</v>
      </c>
      <c r="F186" s="16" t="s">
        <v>849</v>
      </c>
      <c r="G186" s="16" t="s">
        <v>849</v>
      </c>
      <c r="H186" s="17">
        <v>2.0006403999999998E-3</v>
      </c>
      <c r="I186" s="17">
        <v>4.5660045</v>
      </c>
      <c r="J186" s="17">
        <v>3.3848345000000002</v>
      </c>
      <c r="K186" s="17">
        <v>1.3195202E-2</v>
      </c>
      <c r="L186" s="17">
        <v>1.0080044E-2</v>
      </c>
      <c r="M186" s="17">
        <v>1.3969345</v>
      </c>
      <c r="N186" s="48">
        <v>5.1151580000000002E-2</v>
      </c>
      <c r="O186" s="48">
        <v>1.1262510999999999E-4</v>
      </c>
      <c r="P186" s="48">
        <v>2.0089648000000002E-2</v>
      </c>
      <c r="Q186" s="48">
        <v>70.940652</v>
      </c>
      <c r="R186" s="48">
        <v>7.5155282000000003</v>
      </c>
      <c r="S186" s="50">
        <v>0.23485503999999999</v>
      </c>
      <c r="T186" s="50">
        <v>3.3848345000000002</v>
      </c>
      <c r="U186" s="18">
        <v>7.9035302E-9</v>
      </c>
      <c r="V186" s="18">
        <v>8.6732098999999993E-3</v>
      </c>
      <c r="W186" s="18">
        <v>8.4413348000000003E-3</v>
      </c>
      <c r="X186" s="18">
        <v>2.0275345999999999E-7</v>
      </c>
      <c r="Y186" s="18">
        <v>1.3188214000000001E-8</v>
      </c>
      <c r="Z186" s="18">
        <v>1.4029726E-9</v>
      </c>
      <c r="AA186" s="18">
        <v>1.3195202E-2</v>
      </c>
      <c r="AB186" s="18">
        <v>1.1262510999999999E-4</v>
      </c>
      <c r="AC186" s="18">
        <v>2.0089648000000002E-2</v>
      </c>
      <c r="AD186" s="18">
        <v>5.1151580000000002E-2</v>
      </c>
      <c r="AE186" s="18">
        <v>43.678479000000003</v>
      </c>
      <c r="AF186" s="18">
        <v>79.133904999999999</v>
      </c>
      <c r="AG186" s="18">
        <v>0.38988961999999999</v>
      </c>
      <c r="AH186" s="18">
        <v>4.2882439000000003</v>
      </c>
      <c r="AI186" s="18">
        <v>6.4699565000000001E-6</v>
      </c>
      <c r="AJ186" s="18">
        <v>4.5444808999999999E-3</v>
      </c>
      <c r="AK186" s="18">
        <v>0.52262507000000002</v>
      </c>
      <c r="AL186" s="18">
        <v>2.8576649999999999</v>
      </c>
    </row>
    <row r="187" spans="1:38" x14ac:dyDescent="0.3">
      <c r="A187" s="16" t="s">
        <v>449</v>
      </c>
      <c r="B187" s="16" t="s">
        <v>860</v>
      </c>
      <c r="C187" s="16" t="s">
        <v>866</v>
      </c>
      <c r="D187" s="16" t="s">
        <v>666</v>
      </c>
      <c r="E187" s="16" t="s">
        <v>667</v>
      </c>
      <c r="F187" s="16" t="s">
        <v>169</v>
      </c>
      <c r="G187" s="16" t="s">
        <v>169</v>
      </c>
      <c r="H187" s="17">
        <v>1.4754154E-2</v>
      </c>
      <c r="I187" s="17">
        <v>9.0985340000000008</v>
      </c>
      <c r="J187" s="17">
        <v>0.56555412999999999</v>
      </c>
      <c r="K187" s="17">
        <v>7.5781177999999999E-3</v>
      </c>
      <c r="L187" s="17">
        <v>1.6341563E-3</v>
      </c>
      <c r="M187" s="17">
        <v>0.32929001000000002</v>
      </c>
      <c r="N187" s="48">
        <v>3.3415618000000001E-2</v>
      </c>
      <c r="O187" s="48">
        <v>4.9626841000000003E-5</v>
      </c>
      <c r="P187" s="48">
        <v>1.7437702E-3</v>
      </c>
      <c r="Q187" s="48">
        <v>12.813046999999999</v>
      </c>
      <c r="R187" s="48">
        <v>9.5648765999999998</v>
      </c>
      <c r="S187" s="50">
        <v>6.3718377999999992E-2</v>
      </c>
      <c r="T187" s="50">
        <v>0.56555412999999999</v>
      </c>
      <c r="U187" s="18">
        <v>2.0090693999999999E-8</v>
      </c>
      <c r="V187" s="18">
        <v>0.10950871</v>
      </c>
      <c r="W187" s="18">
        <v>1.4419261000000001E-3</v>
      </c>
      <c r="X187" s="18">
        <v>5.3086414000000003E-8</v>
      </c>
      <c r="Y187" s="18">
        <v>4.1167663999999997E-9</v>
      </c>
      <c r="Z187" s="18">
        <v>3.2955949E-10</v>
      </c>
      <c r="AA187" s="18">
        <v>7.5781177999999999E-3</v>
      </c>
      <c r="AB187" s="18">
        <v>4.9626841000000003E-5</v>
      </c>
      <c r="AC187" s="18">
        <v>1.7437702E-3</v>
      </c>
      <c r="AD187" s="18">
        <v>3.3415618000000001E-2</v>
      </c>
      <c r="AE187" s="18">
        <v>8.5217890000000001</v>
      </c>
      <c r="AF187" s="18">
        <v>17.436185999999999</v>
      </c>
      <c r="AG187" s="18">
        <v>8.3451981999999994E-2</v>
      </c>
      <c r="AH187" s="18">
        <v>8.4425796999999996</v>
      </c>
      <c r="AI187" s="18">
        <v>8.2575652000000003E-7</v>
      </c>
      <c r="AJ187" s="18">
        <v>5.6126389000000004E-3</v>
      </c>
      <c r="AK187" s="18">
        <v>0.50333154000000002</v>
      </c>
      <c r="AL187" s="18">
        <v>5.6609953999999997E-2</v>
      </c>
    </row>
    <row r="188" spans="1:38" x14ac:dyDescent="0.3">
      <c r="A188" s="16" t="s">
        <v>452</v>
      </c>
      <c r="B188" s="16" t="s">
        <v>860</v>
      </c>
      <c r="C188" s="16" t="s">
        <v>867</v>
      </c>
      <c r="D188" s="16" t="s">
        <v>666</v>
      </c>
      <c r="E188" s="16" t="s">
        <v>667</v>
      </c>
      <c r="F188" s="16" t="s">
        <v>169</v>
      </c>
      <c r="G188" s="16" t="s">
        <v>169</v>
      </c>
      <c r="H188" s="17">
        <v>2.5662442999999999E-6</v>
      </c>
      <c r="I188" s="17">
        <v>7.2591045999999997</v>
      </c>
      <c r="J188" s="17">
        <v>0.35650559999999998</v>
      </c>
      <c r="K188" s="17">
        <v>2.7872405000000001E-4</v>
      </c>
      <c r="L188" s="17">
        <v>6.1175978000000005E-5</v>
      </c>
      <c r="M188" s="17">
        <v>2.0321334999999999E-3</v>
      </c>
      <c r="N188" s="48">
        <v>9.4077630000000004E-4</v>
      </c>
      <c r="O188" s="48">
        <v>8.4937624000000007E-6</v>
      </c>
      <c r="P188" s="48">
        <v>9.1682127999999998E-5</v>
      </c>
      <c r="Q188" s="48">
        <v>7.4029034999999999</v>
      </c>
      <c r="R188" s="48">
        <v>7.3897960999999999</v>
      </c>
      <c r="S188" s="50">
        <v>2.1774071999999998E-2</v>
      </c>
      <c r="T188" s="50">
        <v>0.35650559999999998</v>
      </c>
      <c r="U188" s="18">
        <v>1.6110973999999999E-8</v>
      </c>
      <c r="V188" s="18">
        <v>8.0652963999999994E-2</v>
      </c>
      <c r="W188" s="18">
        <v>6.1057294000000002E-4</v>
      </c>
      <c r="X188" s="18">
        <v>1.9890201999999999E-9</v>
      </c>
      <c r="Y188" s="18">
        <v>5.6604900000000002E-10</v>
      </c>
      <c r="Z188" s="18">
        <v>5.9294692000000004E-11</v>
      </c>
      <c r="AA188" s="18">
        <v>2.7872405000000001E-4</v>
      </c>
      <c r="AB188" s="18">
        <v>8.4937624000000007E-6</v>
      </c>
      <c r="AC188" s="18">
        <v>9.1682127999999998E-5</v>
      </c>
      <c r="AD188" s="18">
        <v>9.4077630000000004E-4</v>
      </c>
      <c r="AE188" s="18">
        <v>0.27342531599999997</v>
      </c>
      <c r="AF188" s="18">
        <v>0.12192925</v>
      </c>
      <c r="AG188" s="18">
        <v>-2.1101877000000002E-3</v>
      </c>
      <c r="AH188" s="18">
        <v>6.7066122999999997</v>
      </c>
      <c r="AI188" s="18">
        <v>1.8640108E-7</v>
      </c>
      <c r="AJ188" s="18">
        <v>8.0961752000000003E-5</v>
      </c>
      <c r="AK188" s="18">
        <v>0.35638807</v>
      </c>
      <c r="AL188" s="18">
        <v>3.6565003000000001E-5</v>
      </c>
    </row>
    <row r="189" spans="1:38" x14ac:dyDescent="0.3">
      <c r="A189" s="16" t="s">
        <v>493</v>
      </c>
      <c r="B189" s="16" t="s">
        <v>860</v>
      </c>
      <c r="C189" s="16" t="s">
        <v>868</v>
      </c>
      <c r="D189" s="16" t="s">
        <v>666</v>
      </c>
      <c r="E189" s="16" t="s">
        <v>667</v>
      </c>
      <c r="F189" s="16" t="s">
        <v>169</v>
      </c>
      <c r="G189" s="16" t="s">
        <v>169</v>
      </c>
      <c r="H189" s="17">
        <v>3.7836013000000002E-2</v>
      </c>
      <c r="I189" s="17">
        <v>13.187665000000001</v>
      </c>
      <c r="J189" s="17">
        <v>0.80828423000000005</v>
      </c>
      <c r="K189" s="17">
        <v>1.1213699000000001E-2</v>
      </c>
      <c r="L189" s="17">
        <v>2.8071951999999998E-3</v>
      </c>
      <c r="M189" s="17">
        <v>0.75041170000000001</v>
      </c>
      <c r="N189" s="48">
        <v>4.7955526999999998E-2</v>
      </c>
      <c r="O189" s="48">
        <v>1.0287075999999999E-4</v>
      </c>
      <c r="P189" s="48">
        <v>3.2223880000000001E-3</v>
      </c>
      <c r="Q189" s="48">
        <v>22.303070999999999</v>
      </c>
      <c r="R189" s="48">
        <v>14.000494</v>
      </c>
      <c r="S189" s="50">
        <v>0.10564046000000001</v>
      </c>
      <c r="T189" s="50">
        <v>0.80828423000000005</v>
      </c>
      <c r="U189" s="18">
        <v>1.4874143000000001E-8</v>
      </c>
      <c r="V189" s="18">
        <v>0.41273538999999998</v>
      </c>
      <c r="W189" s="18">
        <v>1.8217125E-3</v>
      </c>
      <c r="X189" s="18">
        <v>8.1824938999999997E-8</v>
      </c>
      <c r="Y189" s="18">
        <v>8.2704747999999998E-9</v>
      </c>
      <c r="Z189" s="18">
        <v>5.5416828000000005E-10</v>
      </c>
      <c r="AA189" s="18">
        <v>1.1213699000000001E-2</v>
      </c>
      <c r="AB189" s="18">
        <v>1.0287075999999999E-4</v>
      </c>
      <c r="AC189" s="18">
        <v>3.2223880000000001E-3</v>
      </c>
      <c r="AD189" s="18">
        <v>4.7955526999999998E-2</v>
      </c>
      <c r="AE189" s="18">
        <v>20.989561699999999</v>
      </c>
      <c r="AF189" s="18">
        <v>38.995545999999997</v>
      </c>
      <c r="AG189" s="18">
        <v>0.24827540000000001</v>
      </c>
      <c r="AH189" s="18">
        <v>12.771622000000001</v>
      </c>
      <c r="AI189" s="18">
        <v>2.9929460000000002E-6</v>
      </c>
      <c r="AJ189" s="18">
        <v>0.25166829000000002</v>
      </c>
      <c r="AK189" s="18">
        <v>0.48950044999999998</v>
      </c>
      <c r="AL189" s="18">
        <v>6.7115489E-2</v>
      </c>
    </row>
    <row r="190" spans="1:38" x14ac:dyDescent="0.3">
      <c r="A190" s="16" t="s">
        <v>454</v>
      </c>
      <c r="B190" s="16" t="s">
        <v>860</v>
      </c>
      <c r="C190" s="16" t="s">
        <v>869</v>
      </c>
      <c r="D190" s="16" t="s">
        <v>666</v>
      </c>
      <c r="E190" s="16" t="s">
        <v>667</v>
      </c>
      <c r="F190" s="16" t="s">
        <v>169</v>
      </c>
      <c r="G190" s="16" t="s">
        <v>169</v>
      </c>
      <c r="H190" s="17">
        <v>0.27725460000000002</v>
      </c>
      <c r="I190" s="17">
        <v>11.877689</v>
      </c>
      <c r="J190" s="17">
        <v>1.8552573999999999</v>
      </c>
      <c r="K190" s="17">
        <v>3.1424582E-2</v>
      </c>
      <c r="L190" s="17">
        <v>1.3004127000000001E-2</v>
      </c>
      <c r="M190" s="17">
        <v>5.0742210999999999</v>
      </c>
      <c r="N190" s="48">
        <v>0.13678156</v>
      </c>
      <c r="O190" s="48">
        <v>4.8455737999999999E-4</v>
      </c>
      <c r="P190" s="48">
        <v>1.8405027000000001E-2</v>
      </c>
      <c r="Q190" s="48">
        <v>60.149225999999999</v>
      </c>
      <c r="R190" s="48">
        <v>12.141775000000001</v>
      </c>
      <c r="S190" s="50">
        <v>0.26714359999999998</v>
      </c>
      <c r="T190" s="50">
        <v>1.8552573999999999</v>
      </c>
      <c r="U190" s="18">
        <v>6.9920011999999997E-8</v>
      </c>
      <c r="V190" s="18">
        <v>7.4813719000000001E-2</v>
      </c>
      <c r="W190" s="18">
        <v>7.8798266000000006E-3</v>
      </c>
      <c r="X190" s="18">
        <v>2.0423185999999999E-7</v>
      </c>
      <c r="Y190" s="18">
        <v>4.7461481999999999E-8</v>
      </c>
      <c r="Z190" s="18">
        <v>3.2053143000000001E-9</v>
      </c>
      <c r="AA190" s="18">
        <v>3.1424582E-2</v>
      </c>
      <c r="AB190" s="18">
        <v>4.8455737999999999E-4</v>
      </c>
      <c r="AC190" s="18">
        <v>1.8405027000000001E-2</v>
      </c>
      <c r="AD190" s="18">
        <v>0.13678156</v>
      </c>
      <c r="AE190" s="18">
        <v>42.804421099999999</v>
      </c>
      <c r="AF190" s="18">
        <v>256.02654999999999</v>
      </c>
      <c r="AG190" s="18">
        <v>0.53574995000000003</v>
      </c>
      <c r="AH190" s="18">
        <v>11.008001999999999</v>
      </c>
      <c r="AI190" s="18">
        <v>5.3069893999999998E-6</v>
      </c>
      <c r="AJ190" s="18">
        <v>3.8070025999999997E-4</v>
      </c>
      <c r="AK190" s="18">
        <v>1.5559753999999999</v>
      </c>
      <c r="AL190" s="18">
        <v>0.29890138999999999</v>
      </c>
    </row>
    <row r="191" spans="1:38" x14ac:dyDescent="0.3">
      <c r="A191" s="16" t="s">
        <v>468</v>
      </c>
      <c r="B191" s="16" t="s">
        <v>860</v>
      </c>
      <c r="C191" s="16" t="s">
        <v>870</v>
      </c>
      <c r="D191" s="16" t="s">
        <v>666</v>
      </c>
      <c r="E191" s="16" t="s">
        <v>667</v>
      </c>
      <c r="F191" s="16" t="s">
        <v>169</v>
      </c>
      <c r="G191" s="16" t="s">
        <v>169</v>
      </c>
      <c r="H191" s="17">
        <v>0.12052691</v>
      </c>
      <c r="I191" s="17">
        <v>5.2835596000000002</v>
      </c>
      <c r="J191" s="17">
        <v>0.88716806999999998</v>
      </c>
      <c r="K191" s="17">
        <v>3.5127736000000001E-3</v>
      </c>
      <c r="L191" s="17">
        <v>8.6480771000000001E-3</v>
      </c>
      <c r="M191" s="17">
        <v>6.6438341000000003</v>
      </c>
      <c r="N191" s="48">
        <v>1.3329794000000001E-2</v>
      </c>
      <c r="O191" s="48">
        <v>4.8908656000000005E-4</v>
      </c>
      <c r="P191" s="48">
        <v>1.5291252999999999E-2</v>
      </c>
      <c r="Q191" s="48">
        <v>40.036366000000001</v>
      </c>
      <c r="R191" s="48">
        <v>5.4128334999999996</v>
      </c>
      <c r="S191" s="50">
        <v>0.11592485</v>
      </c>
      <c r="T191" s="50">
        <v>0.88716806999999998</v>
      </c>
      <c r="U191" s="18">
        <v>2.3536349999999999E-8</v>
      </c>
      <c r="V191" s="18">
        <v>5.7932773999999999E-2</v>
      </c>
      <c r="W191" s="18">
        <v>1.5689679E-3</v>
      </c>
      <c r="X191" s="18">
        <v>2.6096571000000001E-8</v>
      </c>
      <c r="Y191" s="18">
        <v>-2.6865974999999998E-9</v>
      </c>
      <c r="Z191" s="18">
        <v>1.0282261999999999E-9</v>
      </c>
      <c r="AA191" s="18">
        <v>3.5127736000000001E-3</v>
      </c>
      <c r="AB191" s="18">
        <v>4.8908656000000005E-4</v>
      </c>
      <c r="AC191" s="18">
        <v>1.5291252999999999E-2</v>
      </c>
      <c r="AD191" s="18">
        <v>1.3329794000000001E-2</v>
      </c>
      <c r="AE191" s="18">
        <v>10.474742599999999</v>
      </c>
      <c r="AF191" s="18">
        <v>334.33634999999998</v>
      </c>
      <c r="AG191" s="18">
        <v>6.1797248999999999E-2</v>
      </c>
      <c r="AH191" s="18">
        <v>4.9835938000000004</v>
      </c>
      <c r="AI191" s="18">
        <v>2.2331155000000002E-6</v>
      </c>
      <c r="AJ191" s="18">
        <v>1.4061637E-4</v>
      </c>
      <c r="AK191" s="18">
        <v>0.49479267999999998</v>
      </c>
      <c r="AL191" s="18">
        <v>0.39223478000000001</v>
      </c>
    </row>
    <row r="192" spans="1:38" x14ac:dyDescent="0.3">
      <c r="A192" s="16" t="s">
        <v>480</v>
      </c>
      <c r="B192" s="16" t="s">
        <v>860</v>
      </c>
      <c r="C192" s="16" t="s">
        <v>871</v>
      </c>
      <c r="D192" s="16" t="s">
        <v>666</v>
      </c>
      <c r="E192" s="16" t="s">
        <v>667</v>
      </c>
      <c r="F192" s="16" t="s">
        <v>169</v>
      </c>
      <c r="G192" s="16" t="s">
        <v>169</v>
      </c>
      <c r="H192" s="17">
        <v>0.11773098</v>
      </c>
      <c r="I192" s="17">
        <v>5.9563167999999997</v>
      </c>
      <c r="J192" s="17">
        <v>0.91915413000000001</v>
      </c>
      <c r="K192" s="17">
        <v>3.7271744999999999E-3</v>
      </c>
      <c r="L192" s="17">
        <v>8.5099353000000003E-3</v>
      </c>
      <c r="M192" s="17">
        <v>6.4938589000000002</v>
      </c>
      <c r="N192" s="48">
        <v>1.4219933000000001E-2</v>
      </c>
      <c r="O192" s="48">
        <v>4.8504042000000001E-4</v>
      </c>
      <c r="P192" s="48">
        <v>1.5049181999999999E-2</v>
      </c>
      <c r="Q192" s="48">
        <v>39.925440000000002</v>
      </c>
      <c r="R192" s="48">
        <v>6.1006951000000003</v>
      </c>
      <c r="S192" s="50">
        <v>0.11845578000000001</v>
      </c>
      <c r="T192" s="50">
        <v>0.91915413000000001</v>
      </c>
      <c r="U192" s="18">
        <v>2.3809316E-8</v>
      </c>
      <c r="V192" s="18">
        <v>5.8776328000000003E-2</v>
      </c>
      <c r="W192" s="18">
        <v>1.9250443E-3</v>
      </c>
      <c r="X192" s="18">
        <v>3.0904592E-8</v>
      </c>
      <c r="Y192" s="18">
        <v>-2.0065631999999999E-9</v>
      </c>
      <c r="Z192" s="18">
        <v>1.0389285E-9</v>
      </c>
      <c r="AA192" s="18">
        <v>3.7271744999999999E-3</v>
      </c>
      <c r="AB192" s="18">
        <v>4.8504042000000001E-4</v>
      </c>
      <c r="AC192" s="18">
        <v>1.5049181999999999E-2</v>
      </c>
      <c r="AD192" s="18">
        <v>1.4219933000000001E-2</v>
      </c>
      <c r="AE192" s="18">
        <v>10.7800613</v>
      </c>
      <c r="AF192" s="18">
        <v>327.1841</v>
      </c>
      <c r="AG192" s="18">
        <v>6.5172487000000001E-2</v>
      </c>
      <c r="AH192" s="18">
        <v>5.6191218000000003</v>
      </c>
      <c r="AI192" s="18">
        <v>2.3514079999999998E-6</v>
      </c>
      <c r="AJ192" s="18">
        <v>1.6629970000000001E-4</v>
      </c>
      <c r="AK192" s="18">
        <v>0.53568642</v>
      </c>
      <c r="AL192" s="18">
        <v>0.38330142</v>
      </c>
    </row>
    <row r="193" spans="1:38" x14ac:dyDescent="0.3">
      <c r="A193" s="16" t="s">
        <v>470</v>
      </c>
      <c r="B193" s="16" t="s">
        <v>860</v>
      </c>
      <c r="C193" s="16" t="s">
        <v>872</v>
      </c>
      <c r="D193" s="16" t="s">
        <v>735</v>
      </c>
      <c r="E193" s="16" t="s">
        <v>667</v>
      </c>
      <c r="F193" s="16" t="s">
        <v>669</v>
      </c>
      <c r="G193" s="16" t="s">
        <v>669</v>
      </c>
      <c r="H193" s="17">
        <v>3.6015856999999998E-2</v>
      </c>
      <c r="I193" s="17">
        <v>13.848506</v>
      </c>
      <c r="J193" s="17">
        <v>3.7532106000000001</v>
      </c>
      <c r="K193" s="17">
        <v>1.2148387E-2</v>
      </c>
      <c r="L193" s="17">
        <v>1.1250605E-2</v>
      </c>
      <c r="M193" s="17">
        <v>0.20618422</v>
      </c>
      <c r="N193" s="48">
        <v>4.3018820999999999E-2</v>
      </c>
      <c r="O193" s="48">
        <v>2.6662727999999999E-4</v>
      </c>
      <c r="P193" s="48">
        <v>2.2341705999999999E-2</v>
      </c>
      <c r="Q193" s="48">
        <v>32.606898000000001</v>
      </c>
      <c r="R193" s="48">
        <v>30.857050000000001</v>
      </c>
      <c r="S193" s="50">
        <v>0.32158167000000004</v>
      </c>
      <c r="T193" s="50">
        <v>3.7532106000000001</v>
      </c>
      <c r="U193" s="18">
        <v>2.4351934000000001E-8</v>
      </c>
      <c r="V193" s="18">
        <v>2.7473674999999999E-2</v>
      </c>
      <c r="W193" s="18">
        <v>1.4534162E-2</v>
      </c>
      <c r="X193" s="18">
        <v>1.1672499999999999E-7</v>
      </c>
      <c r="Y193" s="18">
        <v>7.7103112999999999E-8</v>
      </c>
      <c r="Z193" s="18">
        <v>3.1969558E-9</v>
      </c>
      <c r="AA193" s="18">
        <v>1.2148387E-2</v>
      </c>
      <c r="AB193" s="18">
        <v>2.6662727999999999E-4</v>
      </c>
      <c r="AC193" s="18">
        <v>2.2341705999999999E-2</v>
      </c>
      <c r="AD193" s="18">
        <v>4.3018820999999999E-2</v>
      </c>
      <c r="AE193" s="18">
        <v>216.67776000000001</v>
      </c>
      <c r="AF193" s="18">
        <v>40.418895999999997</v>
      </c>
      <c r="AG193" s="18">
        <v>0.28430699999999998</v>
      </c>
      <c r="AH193" s="18">
        <v>12.945366</v>
      </c>
      <c r="AI193" s="18">
        <v>8.4516069999999997E-6</v>
      </c>
      <c r="AJ193" s="18">
        <v>3.0768504E-3</v>
      </c>
      <c r="AK193" s="18">
        <v>1.4389501</v>
      </c>
      <c r="AL193" s="18">
        <v>2.3111837</v>
      </c>
    </row>
    <row r="194" spans="1:38" x14ac:dyDescent="0.3">
      <c r="A194" s="16" t="s">
        <v>472</v>
      </c>
      <c r="B194" s="16" t="s">
        <v>860</v>
      </c>
      <c r="C194" s="16" t="s">
        <v>873</v>
      </c>
      <c r="D194" s="16" t="s">
        <v>666</v>
      </c>
      <c r="E194" s="16" t="s">
        <v>667</v>
      </c>
      <c r="F194" s="16" t="s">
        <v>669</v>
      </c>
      <c r="G194" s="16" t="s">
        <v>169</v>
      </c>
      <c r="H194" s="17">
        <v>3.5244328999999998E-2</v>
      </c>
      <c r="I194" s="17">
        <v>16.057858</v>
      </c>
      <c r="J194" s="17">
        <v>3.7758289999999999</v>
      </c>
      <c r="K194" s="17">
        <v>1.4574122E-2</v>
      </c>
      <c r="L194" s="17">
        <v>1.1237435E-2</v>
      </c>
      <c r="M194" s="17">
        <v>0.15924794</v>
      </c>
      <c r="N194" s="48">
        <v>4.9934289999999999E-2</v>
      </c>
      <c r="O194" s="48">
        <v>2.5717927999999998E-4</v>
      </c>
      <c r="P194" s="48">
        <v>2.2571649999999999E-2</v>
      </c>
      <c r="Q194" s="48">
        <v>33.842213000000001</v>
      </c>
      <c r="R194" s="48">
        <v>32.501613999999996</v>
      </c>
      <c r="S194" s="50">
        <v>0.32836117999999997</v>
      </c>
      <c r="T194" s="50">
        <v>3.7758289999999999</v>
      </c>
      <c r="U194" s="18">
        <v>2.8878857000000001E-8</v>
      </c>
      <c r="V194" s="18">
        <v>7.0896881999999994E-2</v>
      </c>
      <c r="W194" s="18">
        <v>1.6438105000000001E-2</v>
      </c>
      <c r="X194" s="18">
        <v>1.0704006E-7</v>
      </c>
      <c r="Y194" s="18">
        <v>7.5617503999999997E-8</v>
      </c>
      <c r="Z194" s="18">
        <v>3.1670647999999999E-9</v>
      </c>
      <c r="AA194" s="18">
        <v>1.4574122E-2</v>
      </c>
      <c r="AB194" s="18">
        <v>2.5717927999999998E-4</v>
      </c>
      <c r="AC194" s="18">
        <v>2.2571649999999999E-2</v>
      </c>
      <c r="AD194" s="18">
        <v>4.9934289999999999E-2</v>
      </c>
      <c r="AE194" s="18">
        <v>212.60606999999999</v>
      </c>
      <c r="AF194" s="18">
        <v>38.211657000000002</v>
      </c>
      <c r="AG194" s="18">
        <v>0.24547147</v>
      </c>
      <c r="AH194" s="18">
        <v>15.054069</v>
      </c>
      <c r="AI194" s="18">
        <v>8.4070849000000002E-6</v>
      </c>
      <c r="AJ194" s="18">
        <v>7.9195299000000001E-4</v>
      </c>
      <c r="AK194" s="18">
        <v>1.5149686</v>
      </c>
      <c r="AL194" s="18">
        <v>2.2600684000000002</v>
      </c>
    </row>
    <row r="195" spans="1:38" x14ac:dyDescent="0.3">
      <c r="A195" s="16" t="s">
        <v>475</v>
      </c>
      <c r="B195" s="16" t="s">
        <v>860</v>
      </c>
      <c r="C195" s="16" t="s">
        <v>117</v>
      </c>
      <c r="D195" s="16" t="s">
        <v>735</v>
      </c>
      <c r="E195" s="16" t="s">
        <v>752</v>
      </c>
      <c r="F195" s="16" t="s">
        <v>669</v>
      </c>
      <c r="G195" s="16" t="s">
        <v>669</v>
      </c>
      <c r="H195" s="17">
        <v>3.4706404000000003E-2</v>
      </c>
      <c r="I195" s="17">
        <v>13.881897</v>
      </c>
      <c r="J195" s="17">
        <v>2.0621877</v>
      </c>
      <c r="K195" s="17">
        <v>1.0096133E-2</v>
      </c>
      <c r="L195" s="17">
        <v>1.0322566E-2</v>
      </c>
      <c r="M195" s="17">
        <v>0.20822605</v>
      </c>
      <c r="N195" s="48">
        <v>3.5139504000000002E-2</v>
      </c>
      <c r="O195" s="48">
        <v>3.1953674000000001E-4</v>
      </c>
      <c r="P195" s="48">
        <v>2.0254549E-2</v>
      </c>
      <c r="Q195" s="48">
        <v>16.36673</v>
      </c>
      <c r="R195" s="48">
        <v>14.717242000000001</v>
      </c>
      <c r="S195" s="50">
        <v>0.23038375999999999</v>
      </c>
      <c r="T195" s="50">
        <v>2.0621877</v>
      </c>
      <c r="U195" s="18">
        <v>2.6522932E-8</v>
      </c>
      <c r="V195" s="18">
        <v>2.9079081E-2</v>
      </c>
      <c r="W195" s="18">
        <v>1.1365823000000001E-2</v>
      </c>
      <c r="X195" s="18">
        <v>9.2671072999999997E-8</v>
      </c>
      <c r="Y195" s="18">
        <v>5.0390815000000002E-8</v>
      </c>
      <c r="Z195" s="18">
        <v>6.8311780000000004E-10</v>
      </c>
      <c r="AA195" s="18">
        <v>1.0096133E-2</v>
      </c>
      <c r="AB195" s="18">
        <v>3.1953674000000001E-4</v>
      </c>
      <c r="AC195" s="18">
        <v>2.0254549E-2</v>
      </c>
      <c r="AD195" s="18">
        <v>3.5139504000000002E-2</v>
      </c>
      <c r="AE195" s="18">
        <v>151.972702</v>
      </c>
      <c r="AF195" s="18">
        <v>16.521891</v>
      </c>
      <c r="AG195" s="18">
        <v>0.28786590000000001</v>
      </c>
      <c r="AH195" s="18">
        <v>12.975692</v>
      </c>
      <c r="AI195" s="18">
        <v>8.8860468999999996E-6</v>
      </c>
      <c r="AJ195" s="18">
        <v>3.0951371E-3</v>
      </c>
      <c r="AK195" s="18">
        <v>1.4002097</v>
      </c>
      <c r="AL195" s="18">
        <v>0.65888281999999998</v>
      </c>
    </row>
    <row r="196" spans="1:38" x14ac:dyDescent="0.3">
      <c r="A196" s="16" t="s">
        <v>474</v>
      </c>
      <c r="B196" s="16" t="s">
        <v>860</v>
      </c>
      <c r="C196" s="16" t="s">
        <v>118</v>
      </c>
      <c r="D196" s="16" t="s">
        <v>666</v>
      </c>
      <c r="E196" s="16" t="s">
        <v>752</v>
      </c>
      <c r="F196" s="16" t="s">
        <v>669</v>
      </c>
      <c r="G196" s="16" t="s">
        <v>169</v>
      </c>
      <c r="H196" s="17">
        <v>3.2707766999999999E-2</v>
      </c>
      <c r="I196" s="17">
        <v>15.495844999999999</v>
      </c>
      <c r="J196" s="17">
        <v>2.0427285999999998</v>
      </c>
      <c r="K196" s="17">
        <v>1.2101519999999999E-2</v>
      </c>
      <c r="L196" s="17">
        <v>9.9475659999999997E-3</v>
      </c>
      <c r="M196" s="17">
        <v>0.15528647000000001</v>
      </c>
      <c r="N196" s="48">
        <v>4.0663634999999997E-2</v>
      </c>
      <c r="O196" s="48">
        <v>2.9753392000000001E-4</v>
      </c>
      <c r="P196" s="48">
        <v>1.9770579E-2</v>
      </c>
      <c r="Q196" s="48">
        <v>17.287382000000001</v>
      </c>
      <c r="R196" s="48">
        <v>16.090904999999999</v>
      </c>
      <c r="S196" s="50">
        <v>0.23028419</v>
      </c>
      <c r="T196" s="50">
        <v>2.0427285999999998</v>
      </c>
      <c r="U196" s="18">
        <v>2.9857385999999998E-8</v>
      </c>
      <c r="V196" s="18">
        <v>6.9789484999999998E-2</v>
      </c>
      <c r="W196" s="18">
        <v>1.284486E-2</v>
      </c>
      <c r="X196" s="18">
        <v>8.0416567000000002E-8</v>
      </c>
      <c r="Y196" s="18">
        <v>4.7650205000000002E-8</v>
      </c>
      <c r="Z196" s="18">
        <v>6.8107673E-10</v>
      </c>
      <c r="AA196" s="18">
        <v>1.2101519999999999E-2</v>
      </c>
      <c r="AB196" s="18">
        <v>2.9753392000000001E-4</v>
      </c>
      <c r="AC196" s="18">
        <v>1.9770579E-2</v>
      </c>
      <c r="AD196" s="18">
        <v>4.0663634999999997E-2</v>
      </c>
      <c r="AE196" s="18">
        <v>143.77302499999999</v>
      </c>
      <c r="AF196" s="18">
        <v>14.279849</v>
      </c>
      <c r="AG196" s="18">
        <v>0.23975289999999999</v>
      </c>
      <c r="AH196" s="18">
        <v>14.526267000000001</v>
      </c>
      <c r="AI196" s="18">
        <v>8.5057672000000004E-6</v>
      </c>
      <c r="AJ196" s="18">
        <v>7.7991601000000003E-4</v>
      </c>
      <c r="AK196" s="18">
        <v>1.4224698</v>
      </c>
      <c r="AL196" s="18">
        <v>0.61947894999999997</v>
      </c>
    </row>
    <row r="197" spans="1:38" x14ac:dyDescent="0.3">
      <c r="A197" s="16" t="s">
        <v>478</v>
      </c>
      <c r="B197" s="16" t="s">
        <v>860</v>
      </c>
      <c r="C197" s="16" t="s">
        <v>127</v>
      </c>
      <c r="D197" s="16" t="s">
        <v>735</v>
      </c>
      <c r="E197" s="16" t="s">
        <v>752</v>
      </c>
      <c r="F197" s="16" t="s">
        <v>669</v>
      </c>
      <c r="G197" s="16" t="s">
        <v>669</v>
      </c>
      <c r="H197" s="17">
        <v>3.4902822E-2</v>
      </c>
      <c r="I197" s="17">
        <v>13.876887999999999</v>
      </c>
      <c r="J197" s="17">
        <v>2.3158411000000001</v>
      </c>
      <c r="K197" s="17">
        <v>1.0403971E-2</v>
      </c>
      <c r="L197" s="17">
        <v>1.0461771999999999E-2</v>
      </c>
      <c r="M197" s="17">
        <v>0.20791978</v>
      </c>
      <c r="N197" s="48">
        <v>3.6321401000000003E-2</v>
      </c>
      <c r="O197" s="48">
        <v>3.1160032000000001E-4</v>
      </c>
      <c r="P197" s="48">
        <v>2.0567623E-2</v>
      </c>
      <c r="Q197" s="48">
        <v>18.802755000000001</v>
      </c>
      <c r="R197" s="48">
        <v>17.138214000000001</v>
      </c>
      <c r="S197" s="50">
        <v>0.24406343999999999</v>
      </c>
      <c r="T197" s="50">
        <v>2.3158411000000001</v>
      </c>
      <c r="U197" s="18">
        <v>2.6197282E-8</v>
      </c>
      <c r="V197" s="18">
        <v>2.8838269999999999E-2</v>
      </c>
      <c r="W197" s="18">
        <v>1.1841073000000001E-2</v>
      </c>
      <c r="X197" s="18">
        <v>9.6279161E-8</v>
      </c>
      <c r="Y197" s="18">
        <v>5.4397659999999999E-8</v>
      </c>
      <c r="Z197" s="18">
        <v>1.0601934999999999E-9</v>
      </c>
      <c r="AA197" s="18">
        <v>1.0403971E-2</v>
      </c>
      <c r="AB197" s="18">
        <v>3.1160032000000001E-4</v>
      </c>
      <c r="AC197" s="18">
        <v>2.0567623E-2</v>
      </c>
      <c r="AD197" s="18">
        <v>3.6321401000000003E-2</v>
      </c>
      <c r="AE197" s="18">
        <v>161.67846</v>
      </c>
      <c r="AF197" s="18">
        <v>20.106442000000001</v>
      </c>
      <c r="AG197" s="18">
        <v>0.28733206999999999</v>
      </c>
      <c r="AH197" s="18">
        <v>12.971143</v>
      </c>
      <c r="AI197" s="18">
        <v>8.8208809000000003E-6</v>
      </c>
      <c r="AJ197" s="18">
        <v>3.0923941000000001E-3</v>
      </c>
      <c r="AK197" s="18">
        <v>1.4060208000000001</v>
      </c>
      <c r="AL197" s="18">
        <v>0.90672794999999995</v>
      </c>
    </row>
    <row r="198" spans="1:38" x14ac:dyDescent="0.3">
      <c r="A198" s="16" t="s">
        <v>479</v>
      </c>
      <c r="B198" s="16" t="s">
        <v>860</v>
      </c>
      <c r="C198" s="16" t="s">
        <v>128</v>
      </c>
      <c r="D198" s="16" t="s">
        <v>735</v>
      </c>
      <c r="E198" s="16" t="s">
        <v>752</v>
      </c>
      <c r="F198" s="16" t="s">
        <v>669</v>
      </c>
      <c r="G198" s="16" t="s">
        <v>669</v>
      </c>
      <c r="H198" s="17">
        <v>3.5753965999999998E-2</v>
      </c>
      <c r="I198" s="17">
        <v>13.855184</v>
      </c>
      <c r="J198" s="17">
        <v>3.415006</v>
      </c>
      <c r="K198" s="17">
        <v>1.1737935999999999E-2</v>
      </c>
      <c r="L198" s="17">
        <v>1.1064998E-2</v>
      </c>
      <c r="M198" s="17">
        <v>0.20659258</v>
      </c>
      <c r="N198" s="48">
        <v>4.1442958000000002E-2</v>
      </c>
      <c r="O198" s="48">
        <v>2.7720917000000002E-4</v>
      </c>
      <c r="P198" s="48">
        <v>2.1924275E-2</v>
      </c>
      <c r="Q198" s="48">
        <v>29.358864000000001</v>
      </c>
      <c r="R198" s="48">
        <v>27.629089</v>
      </c>
      <c r="S198" s="50">
        <v>0.30334208999999995</v>
      </c>
      <c r="T198" s="50">
        <v>3.415006</v>
      </c>
      <c r="U198" s="18">
        <v>2.4786134000000001E-8</v>
      </c>
      <c r="V198" s="18">
        <v>2.7794757E-2</v>
      </c>
      <c r="W198" s="18">
        <v>1.3900493999999999E-2</v>
      </c>
      <c r="X198" s="18">
        <v>1.1191421E-7</v>
      </c>
      <c r="Y198" s="18">
        <v>7.1760653000000002E-8</v>
      </c>
      <c r="Z198" s="18">
        <v>2.6941882E-9</v>
      </c>
      <c r="AA198" s="18">
        <v>1.1737935999999999E-2</v>
      </c>
      <c r="AB198" s="18">
        <v>2.7720917000000002E-4</v>
      </c>
      <c r="AC198" s="18">
        <v>2.1924275E-2</v>
      </c>
      <c r="AD198" s="18">
        <v>4.1442958000000002E-2</v>
      </c>
      <c r="AE198" s="18">
        <v>203.73675</v>
      </c>
      <c r="AF198" s="18">
        <v>35.639494999999997</v>
      </c>
      <c r="AG198" s="18">
        <v>0.28501878000000003</v>
      </c>
      <c r="AH198" s="18">
        <v>12.951430999999999</v>
      </c>
      <c r="AI198" s="18">
        <v>8.5384949999999993E-6</v>
      </c>
      <c r="AJ198" s="18">
        <v>3.0805076999999999E-3</v>
      </c>
      <c r="AK198" s="18">
        <v>1.4312020000000001</v>
      </c>
      <c r="AL198" s="18">
        <v>1.9807235000000001</v>
      </c>
    </row>
    <row r="199" spans="1:38" x14ac:dyDescent="0.3">
      <c r="A199" s="16" t="s">
        <v>476</v>
      </c>
      <c r="B199" s="16" t="s">
        <v>860</v>
      </c>
      <c r="C199" s="16" t="s">
        <v>129</v>
      </c>
      <c r="D199" s="16" t="s">
        <v>666</v>
      </c>
      <c r="E199" s="16" t="s">
        <v>752</v>
      </c>
      <c r="F199" s="16" t="s">
        <v>669</v>
      </c>
      <c r="G199" s="16" t="s">
        <v>169</v>
      </c>
      <c r="H199" s="17">
        <v>3.4155198999999997E-2</v>
      </c>
      <c r="I199" s="17">
        <v>16.085630999999999</v>
      </c>
      <c r="J199" s="17">
        <v>2.3693287999999999</v>
      </c>
      <c r="K199" s="17">
        <v>1.2867168999999999E-2</v>
      </c>
      <c r="L199" s="17">
        <v>1.0465542E-2</v>
      </c>
      <c r="M199" s="17">
        <v>0.16094623</v>
      </c>
      <c r="N199" s="48">
        <v>4.3380705999999998E-2</v>
      </c>
      <c r="O199" s="48">
        <v>3.0118646E-4</v>
      </c>
      <c r="P199" s="48">
        <v>2.0835668000000002E-2</v>
      </c>
      <c r="Q199" s="48">
        <v>20.334531999999999</v>
      </c>
      <c r="R199" s="48">
        <v>19.077407000000001</v>
      </c>
      <c r="S199" s="50">
        <v>0.25250774999999998</v>
      </c>
      <c r="T199" s="50">
        <v>2.3693287999999999</v>
      </c>
      <c r="U199" s="18">
        <v>3.0684572999999999E-8</v>
      </c>
      <c r="V199" s="18">
        <v>7.2232169999999998E-2</v>
      </c>
      <c r="W199" s="18">
        <v>1.3802854E-2</v>
      </c>
      <c r="X199" s="18">
        <v>8.7033328999999998E-8</v>
      </c>
      <c r="Y199" s="18">
        <v>5.3399679000000002E-8</v>
      </c>
      <c r="Z199" s="18">
        <v>1.0761921E-9</v>
      </c>
      <c r="AA199" s="18">
        <v>1.2867168999999999E-2</v>
      </c>
      <c r="AB199" s="18">
        <v>3.0118646E-4</v>
      </c>
      <c r="AC199" s="18">
        <v>2.0835668000000002E-2</v>
      </c>
      <c r="AD199" s="18">
        <v>4.3380705999999998E-2</v>
      </c>
      <c r="AE199" s="18">
        <v>158.78794500000001</v>
      </c>
      <c r="AF199" s="18">
        <v>18.335436999999999</v>
      </c>
      <c r="AG199" s="18">
        <v>0.24843156999999999</v>
      </c>
      <c r="AH199" s="18">
        <v>15.079293</v>
      </c>
      <c r="AI199" s="18">
        <v>8.7684282000000004E-6</v>
      </c>
      <c r="AJ199" s="18">
        <v>8.0716290000000003E-4</v>
      </c>
      <c r="AK199" s="18">
        <v>1.4827463999999999</v>
      </c>
      <c r="AL199" s="18">
        <v>0.88577514999999996</v>
      </c>
    </row>
    <row r="200" spans="1:38" x14ac:dyDescent="0.3">
      <c r="A200" s="16" t="s">
        <v>477</v>
      </c>
      <c r="B200" s="16" t="s">
        <v>860</v>
      </c>
      <c r="C200" s="16" t="s">
        <v>130</v>
      </c>
      <c r="D200" s="16" t="s">
        <v>666</v>
      </c>
      <c r="E200" s="16" t="s">
        <v>752</v>
      </c>
      <c r="F200" s="16" t="s">
        <v>669</v>
      </c>
      <c r="G200" s="16" t="s">
        <v>169</v>
      </c>
      <c r="H200" s="17">
        <v>3.4988063E-2</v>
      </c>
      <c r="I200" s="17">
        <v>16.064392999999999</v>
      </c>
      <c r="J200" s="17">
        <v>3.4448877000000002</v>
      </c>
      <c r="K200" s="17">
        <v>1.4172486E-2</v>
      </c>
      <c r="L200" s="17">
        <v>1.1055812999999999E-2</v>
      </c>
      <c r="M200" s="17">
        <v>0.15964754</v>
      </c>
      <c r="N200" s="48">
        <v>4.8392270000000001E-2</v>
      </c>
      <c r="O200" s="48">
        <v>2.6753391000000002E-4</v>
      </c>
      <c r="P200" s="48">
        <v>2.2163183999999999E-2</v>
      </c>
      <c r="Q200" s="48">
        <v>30.663934999999999</v>
      </c>
      <c r="R200" s="48">
        <v>29.342977000000001</v>
      </c>
      <c r="S200" s="50">
        <v>0.31051330999999999</v>
      </c>
      <c r="T200" s="50">
        <v>3.4448877000000002</v>
      </c>
      <c r="U200" s="18">
        <v>2.9303730999999999E-8</v>
      </c>
      <c r="V200" s="18">
        <v>7.1211067000000003E-2</v>
      </c>
      <c r="W200" s="18">
        <v>1.5818045999999999E-2</v>
      </c>
      <c r="X200" s="18">
        <v>1.023326E-7</v>
      </c>
      <c r="Y200" s="18">
        <v>7.0389780999999997E-8</v>
      </c>
      <c r="Z200" s="18">
        <v>2.6750947E-9</v>
      </c>
      <c r="AA200" s="18">
        <v>1.4172486E-2</v>
      </c>
      <c r="AB200" s="18">
        <v>2.6753391000000002E-4</v>
      </c>
      <c r="AC200" s="18">
        <v>2.2163183999999999E-2</v>
      </c>
      <c r="AD200" s="18">
        <v>4.8392270000000001E-2</v>
      </c>
      <c r="AE200" s="18">
        <v>199.94297900000001</v>
      </c>
      <c r="AF200" s="18">
        <v>33.534899000000003</v>
      </c>
      <c r="AG200" s="18">
        <v>0.24616797000000001</v>
      </c>
      <c r="AH200" s="18">
        <v>15.060003999999999</v>
      </c>
      <c r="AI200" s="18">
        <v>8.4921068000000005E-6</v>
      </c>
      <c r="AJ200" s="18">
        <v>7.9553179999999999E-4</v>
      </c>
      <c r="AK200" s="18">
        <v>1.5073869</v>
      </c>
      <c r="AL200" s="18">
        <v>1.9367053000000001</v>
      </c>
    </row>
    <row r="201" spans="1:38" x14ac:dyDescent="0.3">
      <c r="A201" s="16" t="s">
        <v>482</v>
      </c>
      <c r="B201" s="16" t="s">
        <v>860</v>
      </c>
      <c r="C201" s="16" t="s">
        <v>874</v>
      </c>
      <c r="D201" s="16" t="s">
        <v>666</v>
      </c>
      <c r="E201" s="16" t="s">
        <v>667</v>
      </c>
      <c r="F201" s="16" t="s">
        <v>332</v>
      </c>
      <c r="G201" s="16" t="s">
        <v>169</v>
      </c>
      <c r="H201" s="17">
        <v>7.0848396000000001E-3</v>
      </c>
      <c r="I201" s="17">
        <v>12.958005999999999</v>
      </c>
      <c r="J201" s="17">
        <v>1.3466305000000001</v>
      </c>
      <c r="K201" s="17">
        <v>9.7263324000000009E-3</v>
      </c>
      <c r="L201" s="17">
        <v>2.2794690000000001E-3</v>
      </c>
      <c r="M201" s="17">
        <v>6.7709807</v>
      </c>
      <c r="N201" s="48">
        <v>3.6199552000000003E-2</v>
      </c>
      <c r="O201" s="48">
        <v>1.7584830000000001E-4</v>
      </c>
      <c r="P201" s="48">
        <v>3.4818359999999999E-3</v>
      </c>
      <c r="Q201" s="48">
        <v>55.592163999999997</v>
      </c>
      <c r="R201" s="48">
        <v>13.249689999999999</v>
      </c>
      <c r="S201" s="50">
        <v>0.16381699</v>
      </c>
      <c r="T201" s="50">
        <v>1.3466305000000001</v>
      </c>
      <c r="U201" s="18">
        <v>1.4755047999999999E-8</v>
      </c>
      <c r="V201" s="18">
        <v>6.4896649000000001E-2</v>
      </c>
      <c r="W201" s="18">
        <v>1.3248734999999999E-2</v>
      </c>
      <c r="X201" s="18">
        <v>6.0360508999999999E-8</v>
      </c>
      <c r="Y201" s="18">
        <v>1.0898430999999999E-8</v>
      </c>
      <c r="Z201" s="18">
        <v>5.7097043E-10</v>
      </c>
      <c r="AA201" s="18">
        <v>9.7263324000000009E-3</v>
      </c>
      <c r="AB201" s="18">
        <v>1.7584830000000001E-4</v>
      </c>
      <c r="AC201" s="18">
        <v>3.4818359999999999E-3</v>
      </c>
      <c r="AD201" s="18">
        <v>3.6199552000000003E-2</v>
      </c>
      <c r="AE201" s="18">
        <v>25.767626</v>
      </c>
      <c r="AF201" s="18">
        <v>378.90728999999999</v>
      </c>
      <c r="AG201" s="18">
        <v>0.63718235999999995</v>
      </c>
      <c r="AH201" s="18">
        <v>12.177771999999999</v>
      </c>
      <c r="AI201" s="18">
        <v>5.1392857000000003E-6</v>
      </c>
      <c r="AJ201" s="18">
        <v>5.4533478999999995E-4</v>
      </c>
      <c r="AK201" s="18">
        <v>1.3221916</v>
      </c>
      <c r="AL201" s="18">
        <v>2.3893589999999999E-2</v>
      </c>
    </row>
    <row r="202" spans="1:38" x14ac:dyDescent="0.3">
      <c r="A202" s="16" t="s">
        <v>486</v>
      </c>
      <c r="B202" s="16" t="s">
        <v>860</v>
      </c>
      <c r="C202" s="16" t="s">
        <v>875</v>
      </c>
      <c r="D202" s="16" t="s">
        <v>666</v>
      </c>
      <c r="E202" s="16" t="s">
        <v>667</v>
      </c>
      <c r="F202" s="16" t="s">
        <v>169</v>
      </c>
      <c r="G202" s="16" t="s">
        <v>169</v>
      </c>
      <c r="H202" s="17">
        <v>0.20134663999999999</v>
      </c>
      <c r="I202" s="17">
        <v>9.9952190000000005</v>
      </c>
      <c r="J202" s="17">
        <v>1.6355976000000001</v>
      </c>
      <c r="K202" s="17">
        <v>1.4758800000000001E-2</v>
      </c>
      <c r="L202" s="17">
        <v>1.2859249E-2</v>
      </c>
      <c r="M202" s="17">
        <v>8.2171298999999998</v>
      </c>
      <c r="N202" s="48">
        <v>7.3923213000000002E-2</v>
      </c>
      <c r="O202" s="48">
        <v>9.1420683000000003E-4</v>
      </c>
      <c r="P202" s="48">
        <v>1.9582518E-2</v>
      </c>
      <c r="Q202" s="48">
        <v>57.469911000000003</v>
      </c>
      <c r="R202" s="48">
        <v>10.293542</v>
      </c>
      <c r="S202" s="50">
        <v>0.23748284</v>
      </c>
      <c r="T202" s="50">
        <v>1.6355976000000001</v>
      </c>
      <c r="U202" s="18">
        <v>2.0163690000000002E-8</v>
      </c>
      <c r="V202" s="18">
        <v>0.12429032</v>
      </c>
      <c r="W202" s="18">
        <v>5.4411694999999998E-3</v>
      </c>
      <c r="X202" s="18">
        <v>1.3539252000000001E-7</v>
      </c>
      <c r="Y202" s="18">
        <v>6.2437776000000001E-8</v>
      </c>
      <c r="Z202" s="18">
        <v>5.6227277000000002E-9</v>
      </c>
      <c r="AA202" s="18">
        <v>1.4758800000000001E-2</v>
      </c>
      <c r="AB202" s="18">
        <v>9.1420683000000003E-4</v>
      </c>
      <c r="AC202" s="18">
        <v>1.9582518E-2</v>
      </c>
      <c r="AD202" s="18">
        <v>7.3923213000000002E-2</v>
      </c>
      <c r="AE202" s="18">
        <v>25.03331</v>
      </c>
      <c r="AF202" s="18">
        <v>413.47534999999999</v>
      </c>
      <c r="AG202" s="18">
        <v>0.36460092999999999</v>
      </c>
      <c r="AH202" s="18">
        <v>9.4637782999999995</v>
      </c>
      <c r="AI202" s="18">
        <v>5.7703183000000004E-6</v>
      </c>
      <c r="AJ202" s="18">
        <v>6.1731795999999999E-2</v>
      </c>
      <c r="AK202" s="18">
        <v>1.0903528</v>
      </c>
      <c r="AL202" s="18">
        <v>0.48351295999999999</v>
      </c>
    </row>
    <row r="203" spans="1:38" x14ac:dyDescent="0.3">
      <c r="A203" s="16" t="s">
        <v>484</v>
      </c>
      <c r="B203" s="16" t="s">
        <v>860</v>
      </c>
      <c r="C203" s="16" t="s">
        <v>876</v>
      </c>
      <c r="D203" s="16" t="s">
        <v>666</v>
      </c>
      <c r="E203" s="16" t="s">
        <v>667</v>
      </c>
      <c r="F203" s="16" t="s">
        <v>169</v>
      </c>
      <c r="G203" s="16" t="s">
        <v>169</v>
      </c>
      <c r="H203" s="17">
        <v>0.20307773000000001</v>
      </c>
      <c r="I203" s="17">
        <v>10.191416</v>
      </c>
      <c r="J203" s="17">
        <v>1.6507258</v>
      </c>
      <c r="K203" s="17">
        <v>1.4900801E-2</v>
      </c>
      <c r="L203" s="17">
        <v>1.2972579E-2</v>
      </c>
      <c r="M203" s="17">
        <v>8.2874786999999994</v>
      </c>
      <c r="N203" s="48">
        <v>7.4616503000000001E-2</v>
      </c>
      <c r="O203" s="48">
        <v>9.2236816999999999E-4</v>
      </c>
      <c r="P203" s="48">
        <v>1.9755557999999999E-2</v>
      </c>
      <c r="Q203" s="48">
        <v>58.079852000000002</v>
      </c>
      <c r="R203" s="48">
        <v>10.499737</v>
      </c>
      <c r="S203" s="50">
        <v>0.24010935</v>
      </c>
      <c r="T203" s="50">
        <v>1.6507258</v>
      </c>
      <c r="U203" s="18">
        <v>2.0375050000000002E-8</v>
      </c>
      <c r="V203" s="18">
        <v>0.12998857999999999</v>
      </c>
      <c r="W203" s="18">
        <v>5.6055107E-3</v>
      </c>
      <c r="X203" s="18">
        <v>1.3745562999999999E-7</v>
      </c>
      <c r="Y203" s="18">
        <v>6.3031000999999994E-8</v>
      </c>
      <c r="Z203" s="18">
        <v>5.6728268E-9</v>
      </c>
      <c r="AA203" s="18">
        <v>1.4900801E-2</v>
      </c>
      <c r="AB203" s="18">
        <v>9.2236816999999999E-4</v>
      </c>
      <c r="AC203" s="18">
        <v>1.9755557999999999E-2</v>
      </c>
      <c r="AD203" s="18">
        <v>7.4616503000000001E-2</v>
      </c>
      <c r="AE203" s="18">
        <v>25.256233999999999</v>
      </c>
      <c r="AF203" s="18">
        <v>417.02098999999998</v>
      </c>
      <c r="AG203" s="18">
        <v>0.36828115</v>
      </c>
      <c r="AH203" s="18">
        <v>9.6540911999999999</v>
      </c>
      <c r="AI203" s="18">
        <v>5.8455641000000002E-6</v>
      </c>
      <c r="AJ203" s="18">
        <v>6.2264168000000002E-2</v>
      </c>
      <c r="AK203" s="18">
        <v>1.1008161999999999</v>
      </c>
      <c r="AL203" s="18">
        <v>0.48764542999999999</v>
      </c>
    </row>
    <row r="204" spans="1:38" x14ac:dyDescent="0.3">
      <c r="A204" s="16" t="s">
        <v>488</v>
      </c>
      <c r="B204" s="16" t="s">
        <v>860</v>
      </c>
      <c r="C204" s="16" t="s">
        <v>877</v>
      </c>
      <c r="D204" s="16" t="s">
        <v>666</v>
      </c>
      <c r="E204" s="16" t="s">
        <v>667</v>
      </c>
      <c r="F204" s="16" t="s">
        <v>169</v>
      </c>
      <c r="G204" s="16" t="s">
        <v>169</v>
      </c>
      <c r="H204" s="17">
        <v>0.21551600000000001</v>
      </c>
      <c r="I204" s="17">
        <v>11.493777</v>
      </c>
      <c r="J204" s="17">
        <v>1.8340662999999999</v>
      </c>
      <c r="K204" s="17">
        <v>1.5690037E-2</v>
      </c>
      <c r="L204" s="17">
        <v>1.3741577E-2</v>
      </c>
      <c r="M204" s="17">
        <v>8.7938399999999994</v>
      </c>
      <c r="N204" s="48">
        <v>7.8567364000000001E-2</v>
      </c>
      <c r="O204" s="48">
        <v>9.7776496999999992E-4</v>
      </c>
      <c r="P204" s="48">
        <v>2.0909626000000001E-2</v>
      </c>
      <c r="Q204" s="48">
        <v>62.253377999999998</v>
      </c>
      <c r="R204" s="48">
        <v>11.765143999999999</v>
      </c>
      <c r="S204" s="50">
        <v>0.25480400000000003</v>
      </c>
      <c r="T204" s="50">
        <v>1.8340662999999999</v>
      </c>
      <c r="U204" s="18">
        <v>2.5525655999999999E-8</v>
      </c>
      <c r="V204" s="18">
        <v>0.10406091000000001</v>
      </c>
      <c r="W204" s="18">
        <v>6.0065980000000001E-3</v>
      </c>
      <c r="X204" s="18">
        <v>1.3309659000000001E-7</v>
      </c>
      <c r="Y204" s="18">
        <v>6.6538140000000002E-8</v>
      </c>
      <c r="Z204" s="18">
        <v>6.0123252999999998E-9</v>
      </c>
      <c r="AA204" s="18">
        <v>1.5690037E-2</v>
      </c>
      <c r="AB204" s="18">
        <v>9.7776496999999992E-4</v>
      </c>
      <c r="AC204" s="18">
        <v>2.0909626000000001E-2</v>
      </c>
      <c r="AD204" s="18">
        <v>7.8567364000000001E-2</v>
      </c>
      <c r="AE204" s="18">
        <v>26.803964999999998</v>
      </c>
      <c r="AF204" s="18">
        <v>442.44420000000002</v>
      </c>
      <c r="AG204" s="18">
        <v>0.38969258000000001</v>
      </c>
      <c r="AH204" s="18">
        <v>10.788453000000001</v>
      </c>
      <c r="AI204" s="18">
        <v>5.9549167000000004E-6</v>
      </c>
      <c r="AJ204" s="18">
        <v>6.6034086000000006E-2</v>
      </c>
      <c r="AK204" s="18">
        <v>1.2505439</v>
      </c>
      <c r="AL204" s="18">
        <v>0.51748828000000002</v>
      </c>
    </row>
    <row r="205" spans="1:38" x14ac:dyDescent="0.3">
      <c r="A205" s="16" t="s">
        <v>490</v>
      </c>
      <c r="B205" s="16" t="s">
        <v>860</v>
      </c>
      <c r="C205" s="16" t="s">
        <v>878</v>
      </c>
      <c r="D205" s="16" t="s">
        <v>735</v>
      </c>
      <c r="E205" s="16" t="s">
        <v>667</v>
      </c>
      <c r="F205" s="16" t="s">
        <v>492</v>
      </c>
      <c r="G205" s="16" t="s">
        <v>492</v>
      </c>
      <c r="H205" s="17">
        <v>0.24001158</v>
      </c>
      <c r="I205" s="17">
        <v>15.499127</v>
      </c>
      <c r="J205" s="17">
        <v>2.1011845</v>
      </c>
      <c r="K205" s="17">
        <v>1.881677E-2</v>
      </c>
      <c r="L205" s="17">
        <v>2.3851601E-2</v>
      </c>
      <c r="M205" s="17">
        <v>13.977410000000001</v>
      </c>
      <c r="N205" s="48">
        <v>7.5249453999999993E-2</v>
      </c>
      <c r="O205" s="48">
        <v>1.9710346999999998E-3</v>
      </c>
      <c r="P205" s="48">
        <v>3.8038843000000003E-2</v>
      </c>
      <c r="Q205" s="48">
        <v>75.799400000000006</v>
      </c>
      <c r="R205" s="48">
        <v>15.785951000000001</v>
      </c>
      <c r="S205" s="50">
        <v>0.42914834999999996</v>
      </c>
      <c r="T205" s="50">
        <v>2.1011845</v>
      </c>
      <c r="U205" s="18">
        <v>1.9221305E-7</v>
      </c>
      <c r="V205" s="18">
        <v>9.7222680000000006E-2</v>
      </c>
      <c r="W205" s="18">
        <v>1.2345778999999999E-2</v>
      </c>
      <c r="X205" s="18">
        <v>1.4839061999999999E-7</v>
      </c>
      <c r="Y205" s="18">
        <v>7.1745954999999995E-8</v>
      </c>
      <c r="Z205" s="18">
        <v>1.3609076999999999E-8</v>
      </c>
      <c r="AA205" s="18">
        <v>1.881677E-2</v>
      </c>
      <c r="AB205" s="18">
        <v>1.9710346999999998E-3</v>
      </c>
      <c r="AC205" s="18">
        <v>3.8038843000000003E-2</v>
      </c>
      <c r="AD205" s="18">
        <v>7.5249453999999993E-2</v>
      </c>
      <c r="AE205" s="18">
        <v>238.030497</v>
      </c>
      <c r="AF205" s="18">
        <v>703.13838999999996</v>
      </c>
      <c r="AG205" s="18">
        <v>0.34123799999999999</v>
      </c>
      <c r="AH205" s="18">
        <v>14.578101999999999</v>
      </c>
      <c r="AI205" s="18">
        <v>5.6513154000000004E-6</v>
      </c>
      <c r="AJ205" s="18">
        <v>1.0115898999999999E-3</v>
      </c>
      <c r="AK205" s="18">
        <v>1.3167357</v>
      </c>
      <c r="AL205" s="18">
        <v>0.78343722000000005</v>
      </c>
    </row>
    <row r="206" spans="1:38" x14ac:dyDescent="0.3">
      <c r="A206" s="16" t="s">
        <v>495</v>
      </c>
      <c r="B206" s="16" t="s">
        <v>860</v>
      </c>
      <c r="C206" s="16" t="s">
        <v>879</v>
      </c>
      <c r="D206" s="16" t="s">
        <v>666</v>
      </c>
      <c r="E206" s="16" t="s">
        <v>667</v>
      </c>
      <c r="F206" s="16" t="s">
        <v>169</v>
      </c>
      <c r="G206" s="16" t="s">
        <v>169</v>
      </c>
      <c r="H206" s="17">
        <v>7.0503373999999994E-2</v>
      </c>
      <c r="I206" s="17">
        <v>9.7045250999999997</v>
      </c>
      <c r="J206" s="17">
        <v>2.8752333000000001</v>
      </c>
      <c r="K206" s="17">
        <v>3.9850908999999997E-2</v>
      </c>
      <c r="L206" s="17">
        <v>8.1888822000000007E-3</v>
      </c>
      <c r="M206" s="17">
        <v>4.3700425999999997</v>
      </c>
      <c r="N206" s="48">
        <v>0.17643513</v>
      </c>
      <c r="O206" s="48">
        <v>1.1700738E-4</v>
      </c>
      <c r="P206" s="48">
        <v>8.4067458000000005E-3</v>
      </c>
      <c r="Q206" s="48">
        <v>56.862380000000002</v>
      </c>
      <c r="R206" s="48">
        <v>10.486734999999999</v>
      </c>
      <c r="S206" s="50">
        <v>0.2728797</v>
      </c>
      <c r="T206" s="50">
        <v>2.8752333000000001</v>
      </c>
      <c r="U206" s="18">
        <v>1.3915994E-8</v>
      </c>
      <c r="V206" s="18">
        <v>0.23599734</v>
      </c>
      <c r="W206" s="18">
        <v>4.2288348000000002E-3</v>
      </c>
      <c r="X206" s="18">
        <v>2.687679E-7</v>
      </c>
      <c r="Y206" s="18">
        <v>4.1465985999999998E-8</v>
      </c>
      <c r="Z206" s="18">
        <v>1.1359145E-9</v>
      </c>
      <c r="AA206" s="18">
        <v>3.9850908999999997E-2</v>
      </c>
      <c r="AB206" s="18">
        <v>1.1700738E-4</v>
      </c>
      <c r="AC206" s="18">
        <v>8.4067458000000005E-3</v>
      </c>
      <c r="AD206" s="18">
        <v>0.17643513</v>
      </c>
      <c r="AE206" s="18">
        <v>14.264625800000001</v>
      </c>
      <c r="AF206" s="18">
        <v>186.66408000000001</v>
      </c>
      <c r="AG206" s="18">
        <v>0.23825096000000001</v>
      </c>
      <c r="AH206" s="18">
        <v>9.3257764000000005</v>
      </c>
      <c r="AI206" s="18">
        <v>3.6094102999999998E-6</v>
      </c>
      <c r="AJ206" s="18">
        <v>2.1021029000000002</v>
      </c>
      <c r="AK206" s="18">
        <v>0.77845836999999996</v>
      </c>
      <c r="AL206" s="18">
        <v>-5.3279735000000003E-3</v>
      </c>
    </row>
    <row r="207" spans="1:38" x14ac:dyDescent="0.3">
      <c r="A207" s="16" t="s">
        <v>256</v>
      </c>
      <c r="B207" s="16" t="s">
        <v>880</v>
      </c>
      <c r="C207" s="16" t="s">
        <v>881</v>
      </c>
      <c r="D207" s="16" t="s">
        <v>666</v>
      </c>
      <c r="E207" s="16" t="s">
        <v>667</v>
      </c>
      <c r="F207" s="16" t="s">
        <v>169</v>
      </c>
      <c r="G207" s="16" t="s">
        <v>169</v>
      </c>
      <c r="H207" s="17">
        <v>9.9809512000000003E-2</v>
      </c>
      <c r="I207" s="17">
        <v>6.4347165999999998</v>
      </c>
      <c r="J207" s="17">
        <v>0.55116443000000004</v>
      </c>
      <c r="K207" s="17">
        <v>3.9314529999999997E-3</v>
      </c>
      <c r="L207" s="17">
        <v>2.0739844000000002E-3</v>
      </c>
      <c r="M207" s="17">
        <v>1.2207273999999999</v>
      </c>
      <c r="N207" s="48">
        <v>7.9624146000000003E-3</v>
      </c>
      <c r="O207" s="48">
        <v>2.2343029E-4</v>
      </c>
      <c r="P207" s="48">
        <v>3.1436996E-3</v>
      </c>
      <c r="Q207" s="48">
        <v>27.017619</v>
      </c>
      <c r="R207" s="48">
        <v>6.6254444000000001</v>
      </c>
      <c r="S207" s="50">
        <v>6.1525955E-2</v>
      </c>
      <c r="T207" s="50">
        <v>0.55116443000000004</v>
      </c>
      <c r="U207" s="18">
        <v>5.8617998999999997E-9</v>
      </c>
      <c r="V207" s="18">
        <v>7.6178386000000001E-2</v>
      </c>
      <c r="W207" s="18">
        <v>2.4378428999999998E-3</v>
      </c>
      <c r="X207" s="18">
        <v>5.2633712999999998E-8</v>
      </c>
      <c r="Y207" s="18">
        <v>9.2369516999999998E-9</v>
      </c>
      <c r="Z207" s="18">
        <v>3.1428613999999998E-10</v>
      </c>
      <c r="AA207" s="18">
        <v>3.9314529999999997E-3</v>
      </c>
      <c r="AB207" s="18">
        <v>2.2343029E-4</v>
      </c>
      <c r="AC207" s="18">
        <v>3.1436996E-3</v>
      </c>
      <c r="AD207" s="18">
        <v>7.9624146000000003E-3</v>
      </c>
      <c r="AE207" s="18">
        <v>7.5996487300000002</v>
      </c>
      <c r="AF207" s="18">
        <v>56.392862999999998</v>
      </c>
      <c r="AG207" s="18">
        <v>6.3827495999999997E-2</v>
      </c>
      <c r="AH207" s="18">
        <v>6.1400702000000003</v>
      </c>
      <c r="AI207" s="18">
        <v>1.4194347999999999E-6</v>
      </c>
      <c r="AJ207" s="18">
        <v>4.4181561999999999E-4</v>
      </c>
      <c r="AK207" s="18">
        <v>0.49056989000000001</v>
      </c>
      <c r="AL207" s="18">
        <v>6.0152719E-2</v>
      </c>
    </row>
    <row r="208" spans="1:38" x14ac:dyDescent="0.3">
      <c r="A208" s="16" t="s">
        <v>258</v>
      </c>
      <c r="B208" s="16" t="s">
        <v>880</v>
      </c>
      <c r="C208" s="16" t="s">
        <v>882</v>
      </c>
      <c r="D208" s="16" t="s">
        <v>751</v>
      </c>
      <c r="E208" s="16" t="s">
        <v>667</v>
      </c>
      <c r="F208" s="16" t="s">
        <v>169</v>
      </c>
      <c r="G208" s="16"/>
      <c r="H208" s="17">
        <v>7.8384564000000007E-3</v>
      </c>
      <c r="I208" s="17">
        <v>1.1853290000000001</v>
      </c>
      <c r="J208" s="17">
        <v>0.24901992000000001</v>
      </c>
      <c r="K208" s="17">
        <v>2.1797660999999999E-4</v>
      </c>
      <c r="L208" s="17">
        <v>1.8659893000000001E-3</v>
      </c>
      <c r="M208" s="17">
        <v>1.5476329</v>
      </c>
      <c r="N208" s="48">
        <v>4.1439567E-4</v>
      </c>
      <c r="O208" s="48">
        <v>2.1051094999999999E-5</v>
      </c>
      <c r="P208" s="48">
        <v>3.9432345000000001E-3</v>
      </c>
      <c r="Q208" s="48">
        <v>19.331524000000002</v>
      </c>
      <c r="R208" s="48">
        <v>1.2225641</v>
      </c>
      <c r="S208" s="50">
        <v>2.5273074E-2</v>
      </c>
      <c r="T208" s="50">
        <v>0.24901992000000001</v>
      </c>
      <c r="U208" s="18">
        <v>1.6061548E-9</v>
      </c>
      <c r="V208" s="18">
        <v>5.3751123999999997E-3</v>
      </c>
      <c r="W208" s="18">
        <v>2.2911620999999999E-4</v>
      </c>
      <c r="X208" s="18">
        <v>2.0640163000000001E-9</v>
      </c>
      <c r="Y208" s="18">
        <v>9.6447333000000003E-10</v>
      </c>
      <c r="Z208" s="18">
        <v>1.3258267999999999E-10</v>
      </c>
      <c r="AA208" s="18">
        <v>2.1797660999999999E-4</v>
      </c>
      <c r="AB208" s="18">
        <v>2.1051094999999999E-5</v>
      </c>
      <c r="AC208" s="18">
        <v>3.9432345000000001E-3</v>
      </c>
      <c r="AD208" s="18">
        <v>4.1439567E-4</v>
      </c>
      <c r="AE208" s="18">
        <v>1.96218388</v>
      </c>
      <c r="AF208" s="18">
        <v>78.133959000000004</v>
      </c>
      <c r="AG208" s="18">
        <v>2.0254556999999999E-2</v>
      </c>
      <c r="AH208" s="18">
        <v>1.1145423999999999</v>
      </c>
      <c r="AI208" s="18">
        <v>7.6149192999999998E-7</v>
      </c>
      <c r="AJ208" s="18">
        <v>4.8966082000000003E-5</v>
      </c>
      <c r="AK208" s="18">
        <v>0.15264968000000001</v>
      </c>
      <c r="AL208" s="18">
        <v>9.6321280999999995E-2</v>
      </c>
    </row>
    <row r="209" spans="1:38" x14ac:dyDescent="0.3">
      <c r="A209" s="16" t="s">
        <v>264</v>
      </c>
      <c r="B209" s="16" t="s">
        <v>880</v>
      </c>
      <c r="C209" s="16" t="s">
        <v>883</v>
      </c>
      <c r="D209" s="16" t="s">
        <v>751</v>
      </c>
      <c r="E209" s="16" t="s">
        <v>667</v>
      </c>
      <c r="F209" s="16" t="s">
        <v>169</v>
      </c>
      <c r="G209" s="16"/>
      <c r="H209" s="17">
        <v>1.816612E-6</v>
      </c>
      <c r="I209" s="17">
        <v>1.1126423000000001</v>
      </c>
      <c r="J209" s="17">
        <v>7.3908659000000002E-2</v>
      </c>
      <c r="K209" s="17">
        <v>1.6003940999999999E-4</v>
      </c>
      <c r="L209" s="17">
        <v>3.0255263E-5</v>
      </c>
      <c r="M209" s="17">
        <v>1.2731226E-3</v>
      </c>
      <c r="N209" s="48">
        <v>2.8655276999999999E-4</v>
      </c>
      <c r="O209" s="48">
        <v>5.7236757000000003E-6</v>
      </c>
      <c r="P209" s="48">
        <v>2.9712940000000001E-5</v>
      </c>
      <c r="Q209" s="48">
        <v>16.686322000000001</v>
      </c>
      <c r="R209" s="48">
        <v>1.1285605000000001</v>
      </c>
      <c r="S209" s="50">
        <v>5.8916524999999996E-3</v>
      </c>
      <c r="T209" s="50">
        <v>7.3908659000000002E-2</v>
      </c>
      <c r="U209" s="18">
        <v>1.8145658E-9</v>
      </c>
      <c r="V209" s="18">
        <v>5.5546780000000004E-3</v>
      </c>
      <c r="W209" s="18">
        <v>1.9981670999999999E-4</v>
      </c>
      <c r="X209" s="18">
        <v>1.3343763E-9</v>
      </c>
      <c r="Y209" s="18">
        <v>1.4656944999999999E-9</v>
      </c>
      <c r="Z209" s="18">
        <v>4.2816713999999997E-11</v>
      </c>
      <c r="AA209" s="18">
        <v>1.6003940999999999E-4</v>
      </c>
      <c r="AB209" s="18">
        <v>5.7236757000000003E-6</v>
      </c>
      <c r="AC209" s="18">
        <v>2.9712940000000001E-5</v>
      </c>
      <c r="AD209" s="18">
        <v>2.8655276999999999E-4</v>
      </c>
      <c r="AE209" s="18">
        <v>0.44110179000000005</v>
      </c>
      <c r="AF209" s="18">
        <v>0.11997026</v>
      </c>
      <c r="AG209" s="18">
        <v>5.2511707000000001E-3</v>
      </c>
      <c r="AH209" s="18">
        <v>1.0513507</v>
      </c>
      <c r="AI209" s="18">
        <v>9.5798945000000003E-7</v>
      </c>
      <c r="AJ209" s="18">
        <v>2.2204468E-5</v>
      </c>
      <c r="AK209" s="18">
        <v>7.3847910000000003E-2</v>
      </c>
      <c r="AL209" s="18">
        <v>3.8544592999999998E-5</v>
      </c>
    </row>
    <row r="210" spans="1:38" x14ac:dyDescent="0.3">
      <c r="A210" s="16" t="s">
        <v>248</v>
      </c>
      <c r="B210" s="16" t="s">
        <v>880</v>
      </c>
      <c r="C210" s="16" t="s">
        <v>884</v>
      </c>
      <c r="D210" s="16" t="s">
        <v>666</v>
      </c>
      <c r="E210" s="16" t="s">
        <v>667</v>
      </c>
      <c r="F210" s="16" t="s">
        <v>169</v>
      </c>
      <c r="G210" s="16" t="s">
        <v>169</v>
      </c>
      <c r="H210" s="17">
        <v>0.70516160999999999</v>
      </c>
      <c r="I210" s="17">
        <v>32.308529</v>
      </c>
      <c r="J210" s="17">
        <v>1.4656633999999999</v>
      </c>
      <c r="K210" s="17">
        <v>7.5141553999999999E-3</v>
      </c>
      <c r="L210" s="17">
        <v>9.1926662999999992E-3</v>
      </c>
      <c r="M210" s="17">
        <v>7.2208043000000002</v>
      </c>
      <c r="N210" s="48">
        <v>1.7917931000000002E-2</v>
      </c>
      <c r="O210" s="48">
        <v>2.5745124999999999E-4</v>
      </c>
      <c r="P210" s="48">
        <v>1.8547431E-2</v>
      </c>
      <c r="Q210" s="48">
        <v>162.11793</v>
      </c>
      <c r="R210" s="48">
        <v>33.972057999999997</v>
      </c>
      <c r="S210" s="50">
        <v>0.22728556</v>
      </c>
      <c r="T210" s="50">
        <v>1.4656633999999999</v>
      </c>
      <c r="U210" s="18">
        <v>3.4629008000000001E-8</v>
      </c>
      <c r="V210" s="18">
        <v>1.0524294000000001</v>
      </c>
      <c r="W210" s="18">
        <v>5.7629146999999999E-3</v>
      </c>
      <c r="X210" s="18">
        <v>6.1483835999999997E-8</v>
      </c>
      <c r="Y210" s="18">
        <v>3.8994048999999997E-8</v>
      </c>
      <c r="Z210" s="18">
        <v>1.4727457E-9</v>
      </c>
      <c r="AA210" s="18">
        <v>7.5141553999999999E-3</v>
      </c>
      <c r="AB210" s="18">
        <v>2.5745124999999999E-4</v>
      </c>
      <c r="AC210" s="18">
        <v>1.8547431E-2</v>
      </c>
      <c r="AD210" s="18">
        <v>1.7917931000000002E-2</v>
      </c>
      <c r="AE210" s="18">
        <v>46.956752600000002</v>
      </c>
      <c r="AF210" s="18">
        <v>365.16406999999998</v>
      </c>
      <c r="AG210" s="18">
        <v>0.42547178000000002</v>
      </c>
      <c r="AH210" s="18">
        <v>31.532928999999999</v>
      </c>
      <c r="AI210" s="18">
        <v>9.2561837999999993E-6</v>
      </c>
      <c r="AJ210" s="18">
        <v>1.054585E-3</v>
      </c>
      <c r="AK210" s="18">
        <v>1.0409994</v>
      </c>
      <c r="AL210" s="18">
        <v>0.42360950000000003</v>
      </c>
    </row>
    <row r="211" spans="1:38" x14ac:dyDescent="0.3">
      <c r="A211" s="16" t="s">
        <v>268</v>
      </c>
      <c r="B211" s="16" t="s">
        <v>880</v>
      </c>
      <c r="C211" s="16" t="s">
        <v>885</v>
      </c>
      <c r="D211" s="16" t="s">
        <v>666</v>
      </c>
      <c r="E211" s="16" t="s">
        <v>667</v>
      </c>
      <c r="F211" s="16" t="s">
        <v>675</v>
      </c>
      <c r="G211" s="16" t="s">
        <v>675</v>
      </c>
      <c r="H211" s="17">
        <v>7.4248659999999996E-3</v>
      </c>
      <c r="I211" s="17">
        <v>6.6778206999999998</v>
      </c>
      <c r="J211" s="17">
        <v>0.51721074</v>
      </c>
      <c r="K211" s="17">
        <v>1.2132487000000001E-2</v>
      </c>
      <c r="L211" s="17">
        <v>7.1528957000000001E-3</v>
      </c>
      <c r="M211" s="17">
        <v>1.3251174999999999</v>
      </c>
      <c r="N211" s="48">
        <v>4.1115934999999999E-2</v>
      </c>
      <c r="O211" s="48">
        <v>1.0759149E-3</v>
      </c>
      <c r="P211" s="48">
        <v>7.1789306999999998E-3</v>
      </c>
      <c r="Q211" s="48">
        <v>6.8759015000000003</v>
      </c>
      <c r="R211" s="48">
        <v>6.8268599999999999</v>
      </c>
      <c r="S211" s="50">
        <v>0.62047562999999994</v>
      </c>
      <c r="T211" s="50">
        <v>0.51721074</v>
      </c>
      <c r="U211" s="18">
        <v>9.2994982999999998E-8</v>
      </c>
      <c r="V211" s="18">
        <v>5.4964249E-2</v>
      </c>
      <c r="W211" s="18">
        <v>3.2149364E-3</v>
      </c>
      <c r="X211" s="18">
        <v>9.1404401000000001E-8</v>
      </c>
      <c r="Y211" s="18">
        <v>4.0328768999999999E-8</v>
      </c>
      <c r="Z211" s="18">
        <v>8.3969882000000002E-10</v>
      </c>
      <c r="AA211" s="18">
        <v>1.2132487000000001E-2</v>
      </c>
      <c r="AB211" s="18">
        <v>1.0759149E-3</v>
      </c>
      <c r="AC211" s="18">
        <v>7.1789306999999998E-3</v>
      </c>
      <c r="AD211" s="18">
        <v>4.1115934999999999E-2</v>
      </c>
      <c r="AE211" s="18">
        <v>7.2437028900000007</v>
      </c>
      <c r="AF211" s="18">
        <v>67.334211999999994</v>
      </c>
      <c r="AG211" s="18">
        <v>68.855945000000006</v>
      </c>
      <c r="AH211" s="18">
        <v>6.2707682</v>
      </c>
      <c r="AI211" s="18">
        <v>1.0608454E-6</v>
      </c>
      <c r="AJ211" s="18">
        <v>9.2356199999999995E-4</v>
      </c>
      <c r="AK211" s="18">
        <v>0.51467324000000003</v>
      </c>
      <c r="AL211" s="18">
        <v>1.6139349999999999E-3</v>
      </c>
    </row>
    <row r="212" spans="1:38" x14ac:dyDescent="0.3">
      <c r="A212" s="16" t="s">
        <v>260</v>
      </c>
      <c r="B212" s="16" t="s">
        <v>880</v>
      </c>
      <c r="C212" s="16" t="s">
        <v>886</v>
      </c>
      <c r="D212" s="16" t="s">
        <v>666</v>
      </c>
      <c r="E212" s="16" t="s">
        <v>667</v>
      </c>
      <c r="F212" s="16" t="s">
        <v>669</v>
      </c>
      <c r="G212" s="16" t="s">
        <v>669</v>
      </c>
      <c r="H212" s="17">
        <v>5.4871599999999998E-4</v>
      </c>
      <c r="I212" s="17">
        <v>4.2843011999999998</v>
      </c>
      <c r="J212" s="17">
        <v>0.27894690999999999</v>
      </c>
      <c r="K212" s="17">
        <v>4.1226863000000001E-3</v>
      </c>
      <c r="L212" s="17">
        <v>6.1546238999999996E-4</v>
      </c>
      <c r="M212" s="17">
        <v>0.21263921</v>
      </c>
      <c r="N212" s="48">
        <v>1.2770992E-2</v>
      </c>
      <c r="O212" s="48">
        <v>5.0416597E-5</v>
      </c>
      <c r="P212" s="48">
        <v>1.0233622E-3</v>
      </c>
      <c r="Q212" s="48">
        <v>4.3612219999999997</v>
      </c>
      <c r="R212" s="48">
        <v>4.3446173000000003</v>
      </c>
      <c r="S212" s="50">
        <v>3.7542395999999999E-2</v>
      </c>
      <c r="T212" s="50">
        <v>0.27894690999999999</v>
      </c>
      <c r="U212" s="18">
        <v>4.6305120999999999E-8</v>
      </c>
      <c r="V212" s="18">
        <v>3.4912577E-2</v>
      </c>
      <c r="W212" s="18">
        <v>2.9885620000000002E-3</v>
      </c>
      <c r="X212" s="18">
        <v>4.3372891999999999E-8</v>
      </c>
      <c r="Y212" s="18">
        <v>3.6750451000000001E-9</v>
      </c>
      <c r="Z212" s="18">
        <v>1.0642058E-10</v>
      </c>
      <c r="AA212" s="18">
        <v>4.1226863000000001E-3</v>
      </c>
      <c r="AB212" s="18">
        <v>5.0416597E-5</v>
      </c>
      <c r="AC212" s="18">
        <v>1.0233622E-3</v>
      </c>
      <c r="AD212" s="18">
        <v>1.2770992E-2</v>
      </c>
      <c r="AE212" s="18">
        <v>1.6637270700000002</v>
      </c>
      <c r="AF212" s="18">
        <v>12.058254</v>
      </c>
      <c r="AG212" s="18">
        <v>0.19177205</v>
      </c>
      <c r="AH212" s="18">
        <v>4.0388846999999997</v>
      </c>
      <c r="AI212" s="18">
        <v>4.8994351999999996E-7</v>
      </c>
      <c r="AJ212" s="18">
        <v>1.1913722999999999E-2</v>
      </c>
      <c r="AK212" s="18">
        <v>0.26702669000000001</v>
      </c>
      <c r="AL212" s="18">
        <v>6.4999999999999996E-6</v>
      </c>
    </row>
    <row r="213" spans="1:38" x14ac:dyDescent="0.3">
      <c r="A213" s="16" t="s">
        <v>251</v>
      </c>
      <c r="B213" s="16" t="s">
        <v>880</v>
      </c>
      <c r="C213" s="16" t="s">
        <v>887</v>
      </c>
      <c r="D213" s="16" t="s">
        <v>751</v>
      </c>
      <c r="E213" s="16" t="s">
        <v>667</v>
      </c>
      <c r="F213" s="16" t="s">
        <v>169</v>
      </c>
      <c r="G213" s="16"/>
      <c r="H213" s="17">
        <v>2.8104120999999999E-2</v>
      </c>
      <c r="I213" s="17">
        <v>1.2809451999999999</v>
      </c>
      <c r="J213" s="17">
        <v>0.23659601999999999</v>
      </c>
      <c r="K213" s="17">
        <v>7.7860734000000003E-3</v>
      </c>
      <c r="L213" s="17">
        <v>2.6021321000000001E-3</v>
      </c>
      <c r="M213" s="17">
        <v>0.92054413999999996</v>
      </c>
      <c r="N213" s="48">
        <v>3.4585349000000001E-2</v>
      </c>
      <c r="O213" s="48">
        <v>8.2871570999999995E-5</v>
      </c>
      <c r="P213" s="48">
        <v>3.5198198999999999E-3</v>
      </c>
      <c r="Q213" s="48">
        <v>20.350294000000002</v>
      </c>
      <c r="R213" s="48">
        <v>1.3089008</v>
      </c>
      <c r="S213" s="50">
        <v>5.3030887999999998E-2</v>
      </c>
      <c r="T213" s="50">
        <v>0.23659601999999999</v>
      </c>
      <c r="U213" s="18">
        <v>8.0166744000000004E-9</v>
      </c>
      <c r="V213" s="18">
        <v>8.1847456999999992E-3</v>
      </c>
      <c r="W213" s="18">
        <v>9.5039055000000004E-4</v>
      </c>
      <c r="X213" s="18">
        <v>5.1217498999999998E-8</v>
      </c>
      <c r="Y213" s="18">
        <v>8.1805548999999993E-9</v>
      </c>
      <c r="Z213" s="18">
        <v>5.1646948000000004E-10</v>
      </c>
      <c r="AA213" s="18">
        <v>7.7860734000000003E-3</v>
      </c>
      <c r="AB213" s="18">
        <v>8.2871570999999995E-5</v>
      </c>
      <c r="AC213" s="18">
        <v>3.5198198999999999E-3</v>
      </c>
      <c r="AD213" s="18">
        <v>3.4585349000000001E-2</v>
      </c>
      <c r="AE213" s="18">
        <v>15.40457717</v>
      </c>
      <c r="AF213" s="18">
        <v>46.326369999999997</v>
      </c>
      <c r="AG213" s="18">
        <v>8.9837436000000007E-2</v>
      </c>
      <c r="AH213" s="18">
        <v>1.2006842</v>
      </c>
      <c r="AI213" s="18">
        <v>9.0397664000000001E-7</v>
      </c>
      <c r="AJ213" s="18">
        <v>4.1192417000000002E-5</v>
      </c>
      <c r="AK213" s="18">
        <v>0.18224814</v>
      </c>
      <c r="AL213" s="18">
        <v>5.4306687999999999E-2</v>
      </c>
    </row>
    <row r="214" spans="1:38" x14ac:dyDescent="0.3">
      <c r="A214" s="16" t="s">
        <v>254</v>
      </c>
      <c r="B214" s="16" t="s">
        <v>880</v>
      </c>
      <c r="C214" s="16" t="s">
        <v>888</v>
      </c>
      <c r="D214" s="16" t="s">
        <v>751</v>
      </c>
      <c r="E214" s="16" t="s">
        <v>667</v>
      </c>
      <c r="F214" s="16" t="s">
        <v>169</v>
      </c>
      <c r="G214" s="16"/>
      <c r="H214" s="17">
        <v>1.7576237000000001E-2</v>
      </c>
      <c r="I214" s="17">
        <v>1.2027208</v>
      </c>
      <c r="J214" s="17">
        <v>0.19691455999999999</v>
      </c>
      <c r="K214" s="17">
        <v>3.0426409E-3</v>
      </c>
      <c r="L214" s="17">
        <v>2.2498138000000001E-3</v>
      </c>
      <c r="M214" s="17">
        <v>1.1790069999999999</v>
      </c>
      <c r="N214" s="48">
        <v>1.3163138E-2</v>
      </c>
      <c r="O214" s="48">
        <v>1.7764791000000001E-4</v>
      </c>
      <c r="P214" s="48">
        <v>3.1780577E-3</v>
      </c>
      <c r="Q214" s="48">
        <v>1.2373654999999999</v>
      </c>
      <c r="R214" s="48">
        <v>1.2295946</v>
      </c>
      <c r="S214" s="50">
        <v>3.4614089000000001E-2</v>
      </c>
      <c r="T214" s="50">
        <v>0.19691455999999999</v>
      </c>
      <c r="U214" s="18">
        <v>5.8024405000000002E-9</v>
      </c>
      <c r="V214" s="18">
        <v>1.0469803E-2</v>
      </c>
      <c r="W214" s="18">
        <v>5.7974752999999997E-4</v>
      </c>
      <c r="X214" s="18">
        <v>1.9694088999999999E-8</v>
      </c>
      <c r="Y214" s="18">
        <v>1.1024105000000001E-9</v>
      </c>
      <c r="Z214" s="18">
        <v>9.8405826999999996E-10</v>
      </c>
      <c r="AA214" s="18">
        <v>3.0426409E-3</v>
      </c>
      <c r="AB214" s="18">
        <v>1.7764791000000001E-4</v>
      </c>
      <c r="AC214" s="18">
        <v>3.1780577E-3</v>
      </c>
      <c r="AD214" s="18">
        <v>1.3163138E-2</v>
      </c>
      <c r="AE214" s="18">
        <v>3.1376263</v>
      </c>
      <c r="AF214" s="18">
        <v>59.265509000000002</v>
      </c>
      <c r="AG214" s="18">
        <v>9.4590648999999999E-2</v>
      </c>
      <c r="AH214" s="18">
        <v>1.1380636</v>
      </c>
      <c r="AI214" s="18">
        <v>7.9949606000000003E-7</v>
      </c>
      <c r="AJ214" s="18">
        <v>3.0206057000000001E-5</v>
      </c>
      <c r="AK214" s="18">
        <v>0.12726754000000001</v>
      </c>
      <c r="AL214" s="18">
        <v>6.9616821999999995E-2</v>
      </c>
    </row>
    <row r="215" spans="1:38" x14ac:dyDescent="0.3">
      <c r="A215" s="16" t="s">
        <v>266</v>
      </c>
      <c r="B215" s="16" t="s">
        <v>880</v>
      </c>
      <c r="C215" s="16" t="s">
        <v>889</v>
      </c>
      <c r="D215" s="16" t="s">
        <v>751</v>
      </c>
      <c r="E215" s="16" t="s">
        <v>667</v>
      </c>
      <c r="F215" s="16" t="s">
        <v>169</v>
      </c>
      <c r="G215" s="16"/>
      <c r="H215" s="17">
        <v>1.6233024E-6</v>
      </c>
      <c r="I215" s="17">
        <v>0.99424361999999999</v>
      </c>
      <c r="J215" s="17">
        <v>6.6043878E-2</v>
      </c>
      <c r="K215" s="17">
        <v>1.4300926999999999E-4</v>
      </c>
      <c r="L215" s="17">
        <v>2.7035734999999998E-5</v>
      </c>
      <c r="M215" s="17">
        <v>1.1376469000000001E-3</v>
      </c>
      <c r="N215" s="48">
        <v>2.5606005999999999E-4</v>
      </c>
      <c r="O215" s="48">
        <v>5.1146069000000002E-6</v>
      </c>
      <c r="P215" s="48">
        <v>2.6551122000000001E-5</v>
      </c>
      <c r="Q215" s="48">
        <v>16.909426</v>
      </c>
      <c r="R215" s="48">
        <v>1.0084679000000001</v>
      </c>
      <c r="S215" s="50">
        <v>5.2647089000000006E-3</v>
      </c>
      <c r="T215" s="50">
        <v>6.6043878E-2</v>
      </c>
      <c r="U215" s="18">
        <v>1.6214739E-9</v>
      </c>
      <c r="V215" s="18">
        <v>4.9635926000000004E-3</v>
      </c>
      <c r="W215" s="18">
        <v>1.7855378E-4</v>
      </c>
      <c r="X215" s="18">
        <v>1.1923823999999999E-9</v>
      </c>
      <c r="Y215" s="18">
        <v>1.3097268E-9</v>
      </c>
      <c r="Z215" s="18">
        <v>3.8260495E-11</v>
      </c>
      <c r="AA215" s="18">
        <v>1.4300926999999999E-4</v>
      </c>
      <c r="AB215" s="18">
        <v>5.1146069000000002E-6</v>
      </c>
      <c r="AC215" s="18">
        <v>2.6551122000000001E-5</v>
      </c>
      <c r="AD215" s="18">
        <v>2.5606005999999999E-4</v>
      </c>
      <c r="AE215" s="18">
        <v>0.39416319</v>
      </c>
      <c r="AF215" s="18">
        <v>0.10720396</v>
      </c>
      <c r="AG215" s="18">
        <v>4.6923822000000002E-3</v>
      </c>
      <c r="AH215" s="18">
        <v>0.93947417</v>
      </c>
      <c r="AI215" s="18">
        <v>8.5604771E-7</v>
      </c>
      <c r="AJ215" s="18">
        <v>1.9841642000000001E-5</v>
      </c>
      <c r="AK215" s="18">
        <v>6.5989592999999999E-2</v>
      </c>
      <c r="AL215" s="18">
        <v>3.4442978999999998E-5</v>
      </c>
    </row>
    <row r="216" spans="1:38" x14ac:dyDescent="0.3">
      <c r="A216" s="16" t="s">
        <v>262</v>
      </c>
      <c r="B216" s="16" t="s">
        <v>880</v>
      </c>
      <c r="C216" s="16" t="s">
        <v>890</v>
      </c>
      <c r="D216" s="16" t="s">
        <v>751</v>
      </c>
      <c r="E216" s="16" t="s">
        <v>667</v>
      </c>
      <c r="F216" s="16" t="s">
        <v>169</v>
      </c>
      <c r="G216" s="16"/>
      <c r="H216" s="17">
        <v>1.4538829E-6</v>
      </c>
      <c r="I216" s="17">
        <v>0.89047723000000001</v>
      </c>
      <c r="J216" s="17">
        <v>5.9151066000000002E-2</v>
      </c>
      <c r="K216" s="17">
        <v>1.280838E-4</v>
      </c>
      <c r="L216" s="17">
        <v>2.4214092000000001E-5</v>
      </c>
      <c r="M216" s="17">
        <v>1.0189139000000001E-3</v>
      </c>
      <c r="N216" s="48">
        <v>2.293358E-4</v>
      </c>
      <c r="O216" s="48">
        <v>4.5808099000000002E-6</v>
      </c>
      <c r="P216" s="48">
        <v>2.3780055999999999E-5</v>
      </c>
      <c r="Q216" s="48">
        <v>16.634464000000001</v>
      </c>
      <c r="R216" s="48">
        <v>0.90321700000000005</v>
      </c>
      <c r="S216" s="50">
        <v>4.7152462000000003E-3</v>
      </c>
      <c r="T216" s="50">
        <v>5.9151066000000002E-2</v>
      </c>
      <c r="U216" s="18">
        <v>1.4522453E-9</v>
      </c>
      <c r="V216" s="18">
        <v>4.4455565000000004E-3</v>
      </c>
      <c r="W216" s="18">
        <v>1.5991863E-4</v>
      </c>
      <c r="X216" s="18">
        <v>1.0679369E-9</v>
      </c>
      <c r="Y216" s="18">
        <v>1.1730343E-9</v>
      </c>
      <c r="Z216" s="18">
        <v>3.4267355E-11</v>
      </c>
      <c r="AA216" s="18">
        <v>1.280838E-4</v>
      </c>
      <c r="AB216" s="18">
        <v>4.5808099000000002E-6</v>
      </c>
      <c r="AC216" s="18">
        <v>2.3780055999999999E-5</v>
      </c>
      <c r="AD216" s="18">
        <v>2.293358E-4</v>
      </c>
      <c r="AE216" s="18">
        <v>0.35302549999999999</v>
      </c>
      <c r="AF216" s="18">
        <v>9.6015386999999994E-2</v>
      </c>
      <c r="AG216" s="18">
        <v>4.2026516000000002E-3</v>
      </c>
      <c r="AH216" s="18">
        <v>0.84142391999999999</v>
      </c>
      <c r="AI216" s="18">
        <v>7.6670442999999998E-7</v>
      </c>
      <c r="AJ216" s="18">
        <v>1.7770826E-5</v>
      </c>
      <c r="AK216" s="18">
        <v>5.9102447000000002E-2</v>
      </c>
      <c r="AL216" s="18">
        <v>3.0848263E-5</v>
      </c>
    </row>
    <row r="217" spans="1:38" x14ac:dyDescent="0.3">
      <c r="A217" s="16" t="s">
        <v>571</v>
      </c>
      <c r="B217" s="16" t="s">
        <v>891</v>
      </c>
      <c r="C217" s="16" t="s">
        <v>892</v>
      </c>
      <c r="D217" s="16" t="s">
        <v>666</v>
      </c>
      <c r="E217" s="16" t="s">
        <v>667</v>
      </c>
      <c r="F217" s="16" t="s">
        <v>169</v>
      </c>
      <c r="G217" s="16" t="s">
        <v>169</v>
      </c>
      <c r="H217" s="17">
        <v>6.8342267000000003E-3</v>
      </c>
      <c r="I217" s="17">
        <v>1.3214140000000001</v>
      </c>
      <c r="J217" s="17">
        <v>0.10333290000000001</v>
      </c>
      <c r="K217" s="17">
        <v>1.0420964000000001E-3</v>
      </c>
      <c r="L217" s="17">
        <v>4.1400239999999999E-4</v>
      </c>
      <c r="M217" s="17">
        <v>0.26647948999999999</v>
      </c>
      <c r="N217" s="48">
        <v>4.4864225999999997E-3</v>
      </c>
      <c r="O217" s="48">
        <v>2.0973149000000002E-5</v>
      </c>
      <c r="P217" s="48">
        <v>5.6428996E-4</v>
      </c>
      <c r="Q217" s="48">
        <v>7.9963946999999997</v>
      </c>
      <c r="R217" s="48">
        <v>1.3647830000000001</v>
      </c>
      <c r="S217" s="50">
        <v>1.3897155E-2</v>
      </c>
      <c r="T217" s="50">
        <v>0.10333290000000001</v>
      </c>
      <c r="U217" s="18">
        <v>2.3639976000000002E-9</v>
      </c>
      <c r="V217" s="18">
        <v>2.2789435E-2</v>
      </c>
      <c r="W217" s="18">
        <v>3.3850531000000002E-4</v>
      </c>
      <c r="X217" s="18">
        <v>8.1510484000000002E-9</v>
      </c>
      <c r="Y217" s="18">
        <v>4.6883549000000002E-9</v>
      </c>
      <c r="Z217" s="18">
        <v>1.2809509999999999E-10</v>
      </c>
      <c r="AA217" s="18">
        <v>1.0420964000000001E-3</v>
      </c>
      <c r="AB217" s="18">
        <v>2.0973149000000002E-5</v>
      </c>
      <c r="AC217" s="18">
        <v>5.6428996E-4</v>
      </c>
      <c r="AD217" s="18">
        <v>4.4864225999999997E-3</v>
      </c>
      <c r="AE217" s="18">
        <v>4.2473403000000003</v>
      </c>
      <c r="AF217" s="18">
        <v>13.525601999999999</v>
      </c>
      <c r="AG217" s="18">
        <v>2.5176911999999999E-2</v>
      </c>
      <c r="AH217" s="18">
        <v>1.2525773</v>
      </c>
      <c r="AI217" s="18">
        <v>3.6141492999999999E-7</v>
      </c>
      <c r="AJ217" s="18">
        <v>1.8039776E-4</v>
      </c>
      <c r="AK217" s="18">
        <v>8.7549198999999994E-2</v>
      </c>
      <c r="AL217" s="18">
        <v>1.5603301E-2</v>
      </c>
    </row>
    <row r="218" spans="1:38" x14ac:dyDescent="0.3">
      <c r="A218" s="16" t="s">
        <v>566</v>
      </c>
      <c r="B218" s="16" t="s">
        <v>891</v>
      </c>
      <c r="C218" s="16" t="s">
        <v>893</v>
      </c>
      <c r="D218" s="16" t="s">
        <v>666</v>
      </c>
      <c r="E218" s="16" t="s">
        <v>667</v>
      </c>
      <c r="F218" s="16" t="s">
        <v>169</v>
      </c>
      <c r="G218" s="16" t="s">
        <v>169</v>
      </c>
      <c r="H218" s="17">
        <v>3.3647352999999998E-2</v>
      </c>
      <c r="I218" s="17">
        <v>8.9444482000000001</v>
      </c>
      <c r="J218" s="17">
        <v>0.76080866000000003</v>
      </c>
      <c r="K218" s="17">
        <v>4.7836242000000003E-3</v>
      </c>
      <c r="L218" s="17">
        <v>2.0571763000000001E-3</v>
      </c>
      <c r="M218" s="17">
        <v>1.0680365999999999</v>
      </c>
      <c r="N218" s="48">
        <v>1.7096874000000001E-2</v>
      </c>
      <c r="O218" s="48">
        <v>1.1392871999999999E-4</v>
      </c>
      <c r="P218" s="48">
        <v>3.1053332000000001E-3</v>
      </c>
      <c r="Q218" s="48">
        <v>26.441337000000001</v>
      </c>
      <c r="R218" s="48">
        <v>9.0704215000000001</v>
      </c>
      <c r="S218" s="50">
        <v>7.1678640000000002E-2</v>
      </c>
      <c r="T218" s="50">
        <v>0.76080866000000003</v>
      </c>
      <c r="U218" s="18">
        <v>2.0114254999999999E-8</v>
      </c>
      <c r="V218" s="18">
        <v>2.5811152E-2</v>
      </c>
      <c r="W218" s="18">
        <v>2.349196E-3</v>
      </c>
      <c r="X218" s="18">
        <v>4.2784998999999999E-8</v>
      </c>
      <c r="Y218" s="18">
        <v>1.5414664999999998E-8</v>
      </c>
      <c r="Z218" s="18">
        <v>5.7621422E-10</v>
      </c>
      <c r="AA218" s="18">
        <v>4.7836242000000003E-3</v>
      </c>
      <c r="AB218" s="18">
        <v>1.1392871999999999E-4</v>
      </c>
      <c r="AC218" s="18">
        <v>3.1053332000000001E-3</v>
      </c>
      <c r="AD218" s="18">
        <v>1.7096874000000001E-2</v>
      </c>
      <c r="AE218" s="18">
        <v>9.0704712000000001</v>
      </c>
      <c r="AF218" s="18">
        <v>54.508178000000001</v>
      </c>
      <c r="AG218" s="18">
        <v>8.8134535999999999E-2</v>
      </c>
      <c r="AH218" s="18">
        <v>8.3057979</v>
      </c>
      <c r="AI218" s="18">
        <v>2.3447749E-6</v>
      </c>
      <c r="AJ218" s="18">
        <v>4.5746292000000002E-4</v>
      </c>
      <c r="AK218" s="18">
        <v>0.69822496999999994</v>
      </c>
      <c r="AL218" s="18">
        <v>6.2126230999999997E-2</v>
      </c>
    </row>
    <row r="219" spans="1:38" x14ac:dyDescent="0.3">
      <c r="A219" s="16" t="s">
        <v>573</v>
      </c>
      <c r="B219" s="16" t="s">
        <v>891</v>
      </c>
      <c r="C219" s="16" t="s">
        <v>894</v>
      </c>
      <c r="D219" s="16" t="s">
        <v>666</v>
      </c>
      <c r="E219" s="16" t="s">
        <v>667</v>
      </c>
      <c r="F219" s="16" t="s">
        <v>169</v>
      </c>
      <c r="G219" s="16" t="s">
        <v>169</v>
      </c>
      <c r="H219" s="17">
        <v>1.6779268E-3</v>
      </c>
      <c r="I219" s="17">
        <v>0.44604189999999999</v>
      </c>
      <c r="J219" s="17">
        <v>3.7940019999999998E-2</v>
      </c>
      <c r="K219" s="17">
        <v>2.3854985999999999E-4</v>
      </c>
      <c r="L219" s="17">
        <v>1.0258730000000001E-4</v>
      </c>
      <c r="M219" s="17">
        <v>5.3260869000000002E-2</v>
      </c>
      <c r="N219" s="48">
        <v>8.5258719999999999E-4</v>
      </c>
      <c r="O219" s="48">
        <v>5.6813993999999999E-6</v>
      </c>
      <c r="P219" s="48">
        <v>1.5485681E-4</v>
      </c>
      <c r="Q219" s="48">
        <v>1.3185770999999999</v>
      </c>
      <c r="R219" s="48">
        <v>0.45232393999999998</v>
      </c>
      <c r="S219" s="50">
        <v>3.5744716999999999E-3</v>
      </c>
      <c r="T219" s="50">
        <v>3.7940019999999998E-2</v>
      </c>
      <c r="U219" s="18">
        <v>1.003058E-9</v>
      </c>
      <c r="V219" s="18">
        <v>1.2871510000000001E-3</v>
      </c>
      <c r="W219" s="18">
        <v>1.1714975E-4</v>
      </c>
      <c r="X219" s="18">
        <v>2.1336030999999999E-9</v>
      </c>
      <c r="Y219" s="18">
        <v>7.6869879000000003E-10</v>
      </c>
      <c r="Z219" s="18">
        <v>2.8734661E-11</v>
      </c>
      <c r="AA219" s="18">
        <v>2.3854985999999999E-4</v>
      </c>
      <c r="AB219" s="18">
        <v>5.6813993999999999E-6</v>
      </c>
      <c r="AC219" s="18">
        <v>1.5485681E-4</v>
      </c>
      <c r="AD219" s="18">
        <v>8.5258719999999999E-4</v>
      </c>
      <c r="AE219" s="18">
        <v>0.45232642000000001</v>
      </c>
      <c r="AF219" s="18">
        <v>2.7182148000000002</v>
      </c>
      <c r="AG219" s="18">
        <v>4.3950945999999998E-3</v>
      </c>
      <c r="AH219" s="18">
        <v>0.41419368000000001</v>
      </c>
      <c r="AI219" s="18">
        <v>1.1692928E-7</v>
      </c>
      <c r="AJ219" s="18">
        <v>2.2812769000000001E-5</v>
      </c>
      <c r="AK219" s="18">
        <v>3.4819095000000001E-2</v>
      </c>
      <c r="AL219" s="18">
        <v>3.0981120000000001E-3</v>
      </c>
    </row>
    <row r="220" spans="1:38" x14ac:dyDescent="0.3">
      <c r="A220" s="16" t="s">
        <v>575</v>
      </c>
      <c r="B220" s="16" t="s">
        <v>891</v>
      </c>
      <c r="C220" s="16" t="s">
        <v>895</v>
      </c>
      <c r="D220" s="16" t="s">
        <v>666</v>
      </c>
      <c r="E220" s="16" t="s">
        <v>667</v>
      </c>
      <c r="F220" s="16" t="s">
        <v>169</v>
      </c>
      <c r="G220" s="16" t="s">
        <v>169</v>
      </c>
      <c r="H220" s="17">
        <v>1.4538048E-2</v>
      </c>
      <c r="I220" s="17">
        <v>4.9870785</v>
      </c>
      <c r="J220" s="17">
        <v>0.25102809999999998</v>
      </c>
      <c r="K220" s="17">
        <v>2.2846889999999999E-3</v>
      </c>
      <c r="L220" s="17">
        <v>8.9787261000000003E-4</v>
      </c>
      <c r="M220" s="17">
        <v>0.56826326000000005</v>
      </c>
      <c r="N220" s="48">
        <v>9.7177721000000009E-3</v>
      </c>
      <c r="O220" s="48">
        <v>4.7406976999999999E-5</v>
      </c>
      <c r="P220" s="48">
        <v>1.221452E-3</v>
      </c>
      <c r="Q220" s="48">
        <v>19.316865</v>
      </c>
      <c r="R220" s="48">
        <v>5.2001302000000003</v>
      </c>
      <c r="S220" s="50">
        <v>3.4796531999999998E-2</v>
      </c>
      <c r="T220" s="50">
        <v>0.25102809999999998</v>
      </c>
      <c r="U220" s="18">
        <v>6.3868392999999996E-9</v>
      </c>
      <c r="V220" s="18">
        <v>0.13284234</v>
      </c>
      <c r="W220" s="18">
        <v>7.9623932000000004E-4</v>
      </c>
      <c r="X220" s="18">
        <v>1.813662E-8</v>
      </c>
      <c r="Y220" s="18">
        <v>1.0158964E-8</v>
      </c>
      <c r="Z220" s="18">
        <v>2.8283386000000003E-10</v>
      </c>
      <c r="AA220" s="18">
        <v>2.2846889999999999E-3</v>
      </c>
      <c r="AB220" s="18">
        <v>4.7406976999999999E-5</v>
      </c>
      <c r="AC220" s="18">
        <v>1.221452E-3</v>
      </c>
      <c r="AD220" s="18">
        <v>9.7177721000000009E-3</v>
      </c>
      <c r="AE220" s="18">
        <v>9.1068163999999996</v>
      </c>
      <c r="AF220" s="18">
        <v>28.831679000000001</v>
      </c>
      <c r="AG220" s="18">
        <v>5.8211077999999999E-2</v>
      </c>
      <c r="AH220" s="18">
        <v>4.7952975999999996</v>
      </c>
      <c r="AI220" s="18">
        <v>8.7617813999999998E-7</v>
      </c>
      <c r="AJ220" s="18">
        <v>4.3077243000000002E-4</v>
      </c>
      <c r="AK220" s="18">
        <v>0.21739737000000001</v>
      </c>
      <c r="AL220" s="18">
        <v>3.3199960000000001E-2</v>
      </c>
    </row>
    <row r="221" spans="1:38" x14ac:dyDescent="0.3">
      <c r="A221" s="16" t="s">
        <v>577</v>
      </c>
      <c r="B221" s="16" t="s">
        <v>891</v>
      </c>
      <c r="C221" s="16" t="s">
        <v>896</v>
      </c>
      <c r="D221" s="16" t="s">
        <v>666</v>
      </c>
      <c r="E221" s="16" t="s">
        <v>667</v>
      </c>
      <c r="F221" s="16" t="s">
        <v>169</v>
      </c>
      <c r="G221" s="16" t="s">
        <v>169</v>
      </c>
      <c r="H221" s="17">
        <v>3.9938806999999998E-3</v>
      </c>
      <c r="I221" s="17">
        <v>0.77222630999999997</v>
      </c>
      <c r="J221" s="17">
        <v>6.0387119000000003E-2</v>
      </c>
      <c r="K221" s="17">
        <v>6.0899480999999998E-4</v>
      </c>
      <c r="L221" s="17">
        <v>2.4194049E-4</v>
      </c>
      <c r="M221" s="17">
        <v>0.15572900000000001</v>
      </c>
      <c r="N221" s="48">
        <v>2.6218382000000001E-3</v>
      </c>
      <c r="O221" s="48">
        <v>1.2256581E-5</v>
      </c>
      <c r="P221" s="48">
        <v>3.2976762999999999E-4</v>
      </c>
      <c r="Q221" s="48">
        <v>4.6730445999999999</v>
      </c>
      <c r="R221" s="48">
        <v>0.79757091999999996</v>
      </c>
      <c r="S221" s="50">
        <v>8.1214133999999993E-3</v>
      </c>
      <c r="T221" s="50">
        <v>6.0387119000000003E-2</v>
      </c>
      <c r="U221" s="18">
        <v>1.3815059000000001E-9</v>
      </c>
      <c r="V221" s="18">
        <v>1.3318007999999999E-2</v>
      </c>
      <c r="W221" s="18">
        <v>1.9782044999999999E-4</v>
      </c>
      <c r="X221" s="18">
        <v>4.7634233000000003E-9</v>
      </c>
      <c r="Y221" s="18">
        <v>2.7398461999999998E-9</v>
      </c>
      <c r="Z221" s="18">
        <v>7.4857997999999995E-11</v>
      </c>
      <c r="AA221" s="18">
        <v>6.0899480999999998E-4</v>
      </c>
      <c r="AB221" s="18">
        <v>1.2256581E-5</v>
      </c>
      <c r="AC221" s="18">
        <v>3.2976762999999999E-4</v>
      </c>
      <c r="AD221" s="18">
        <v>2.6218382000000001E-3</v>
      </c>
      <c r="AE221" s="18">
        <v>2.4821198999999998</v>
      </c>
      <c r="AF221" s="18">
        <v>7.9042797</v>
      </c>
      <c r="AG221" s="18">
        <v>1.4713235E-2</v>
      </c>
      <c r="AH221" s="18">
        <v>0.73199855999999996</v>
      </c>
      <c r="AI221" s="18">
        <v>2.1120869000000001E-7</v>
      </c>
      <c r="AJ221" s="18">
        <v>1.0542335999999999E-4</v>
      </c>
      <c r="AK221" s="18">
        <v>5.1163221000000002E-2</v>
      </c>
      <c r="AL221" s="18">
        <v>9.1184743999999998E-3</v>
      </c>
    </row>
    <row r="222" spans="1:38" x14ac:dyDescent="0.3">
      <c r="A222" s="16" t="s">
        <v>569</v>
      </c>
      <c r="B222" s="16" t="s">
        <v>891</v>
      </c>
      <c r="C222" s="16" t="s">
        <v>897</v>
      </c>
      <c r="D222" s="16" t="s">
        <v>751</v>
      </c>
      <c r="E222" s="16" t="s">
        <v>667</v>
      </c>
      <c r="F222" s="16" t="s">
        <v>169</v>
      </c>
      <c r="G222" s="16"/>
      <c r="H222" s="17">
        <v>3.9334486999999998E-3</v>
      </c>
      <c r="I222" s="17">
        <v>0.20837198000000001</v>
      </c>
      <c r="J222" s="17">
        <v>3.8400502000000003E-2</v>
      </c>
      <c r="K222" s="17">
        <v>5.3448861999999997E-4</v>
      </c>
      <c r="L222" s="17">
        <v>2.1395725E-4</v>
      </c>
      <c r="M222" s="17">
        <v>0.15247744999999999</v>
      </c>
      <c r="N222" s="48">
        <v>2.3417613E-3</v>
      </c>
      <c r="O222" s="48">
        <v>9.5455728000000001E-6</v>
      </c>
      <c r="P222" s="48">
        <v>2.8475275000000003E-4</v>
      </c>
      <c r="Q222" s="48">
        <v>4.0299195000000001</v>
      </c>
      <c r="R222" s="48">
        <v>0.21425611</v>
      </c>
      <c r="S222" s="50">
        <v>5.9671656999999998E-3</v>
      </c>
      <c r="T222" s="50">
        <v>3.8400502000000003E-2</v>
      </c>
      <c r="U222" s="18">
        <v>6.2825862000000001E-10</v>
      </c>
      <c r="V222" s="18">
        <v>1.8011734E-3</v>
      </c>
      <c r="W222" s="18">
        <v>1.0414634E-4</v>
      </c>
      <c r="X222" s="18">
        <v>3.6241032000000001E-9</v>
      </c>
      <c r="Y222" s="18">
        <v>2.5209910999999999E-9</v>
      </c>
      <c r="Z222" s="18">
        <v>6.2541357999999994E-11</v>
      </c>
      <c r="AA222" s="18">
        <v>5.3448861999999997E-4</v>
      </c>
      <c r="AB222" s="18">
        <v>9.5455728000000001E-6</v>
      </c>
      <c r="AC222" s="18">
        <v>2.8475275000000003E-4</v>
      </c>
      <c r="AD222" s="18">
        <v>2.3417613E-3</v>
      </c>
      <c r="AE222" s="18">
        <v>2.30932271</v>
      </c>
      <c r="AF222" s="18">
        <v>7.6718128999999999</v>
      </c>
      <c r="AG222" s="18">
        <v>1.7618213000000001E-2</v>
      </c>
      <c r="AH222" s="18">
        <v>0.19528701000000001</v>
      </c>
      <c r="AI222" s="18">
        <v>1.5028387E-7</v>
      </c>
      <c r="AJ222" s="18">
        <v>8.2844918999999995E-5</v>
      </c>
      <c r="AK222" s="18">
        <v>2.9341387E-2</v>
      </c>
      <c r="AL222" s="18">
        <v>8.9762699999999997E-3</v>
      </c>
    </row>
    <row r="223" spans="1:38" x14ac:dyDescent="0.3">
      <c r="A223" s="16" t="s">
        <v>579</v>
      </c>
      <c r="B223" s="16" t="s">
        <v>891</v>
      </c>
      <c r="C223" s="16" t="s">
        <v>898</v>
      </c>
      <c r="D223" s="16" t="s">
        <v>666</v>
      </c>
      <c r="E223" s="16" t="s">
        <v>667</v>
      </c>
      <c r="F223" s="16" t="s">
        <v>169</v>
      </c>
      <c r="G223" s="16" t="s">
        <v>169</v>
      </c>
      <c r="H223" s="17">
        <v>1.6577692E-3</v>
      </c>
      <c r="I223" s="17">
        <v>0.55264307999999995</v>
      </c>
      <c r="J223" s="17">
        <v>3.7132441000000002E-2</v>
      </c>
      <c r="K223" s="17">
        <v>2.8390788000000003E-4</v>
      </c>
      <c r="L223" s="17">
        <v>1.0642878000000001E-4</v>
      </c>
      <c r="M223" s="17">
        <v>6.4234978999999998E-2</v>
      </c>
      <c r="N223" s="48">
        <v>1.1582001999999999E-3</v>
      </c>
      <c r="O223" s="48">
        <v>5.9369763000000001E-6</v>
      </c>
      <c r="P223" s="48">
        <v>1.4536224E-4</v>
      </c>
      <c r="Q223" s="48">
        <v>2.1619963000000002</v>
      </c>
      <c r="R223" s="48">
        <v>0.56768932999999999</v>
      </c>
      <c r="S223" s="50">
        <v>4.2433021000000005E-3</v>
      </c>
      <c r="T223" s="50">
        <v>3.7132441000000002E-2</v>
      </c>
      <c r="U223" s="18">
        <v>1.0822277E-9</v>
      </c>
      <c r="V223" s="18">
        <v>7.5664356999999996E-3</v>
      </c>
      <c r="W223" s="18">
        <v>1.1305855E-4</v>
      </c>
      <c r="X223" s="18">
        <v>2.2113908E-9</v>
      </c>
      <c r="Y223" s="18">
        <v>1.1806890000000001E-9</v>
      </c>
      <c r="Z223" s="18">
        <v>3.4444631999999998E-11</v>
      </c>
      <c r="AA223" s="18">
        <v>2.8390788000000003E-4</v>
      </c>
      <c r="AB223" s="18">
        <v>5.9369763000000001E-6</v>
      </c>
      <c r="AC223" s="18">
        <v>1.4536224E-4</v>
      </c>
      <c r="AD223" s="18">
        <v>1.1582001999999999E-3</v>
      </c>
      <c r="AE223" s="18">
        <v>1.1206421799999999</v>
      </c>
      <c r="AF223" s="18">
        <v>3.2676859999999999</v>
      </c>
      <c r="AG223" s="18">
        <v>7.1662688000000002E-3</v>
      </c>
      <c r="AH223" s="18">
        <v>0.51758987000000001</v>
      </c>
      <c r="AI223" s="18">
        <v>1.2252798999999999E-7</v>
      </c>
      <c r="AJ223" s="18">
        <v>4.8911829999999997E-5</v>
      </c>
      <c r="AK223" s="18">
        <v>3.3331166000000002E-2</v>
      </c>
      <c r="AL223" s="18">
        <v>3.7523633E-3</v>
      </c>
    </row>
    <row r="224" spans="1:38" x14ac:dyDescent="0.3">
      <c r="A224" s="16" t="s">
        <v>617</v>
      </c>
      <c r="B224" s="16" t="s">
        <v>784</v>
      </c>
      <c r="C224" s="16" t="s">
        <v>899</v>
      </c>
      <c r="D224" s="16" t="s">
        <v>666</v>
      </c>
      <c r="E224" s="16" t="s">
        <v>667</v>
      </c>
      <c r="F224" s="16" t="s">
        <v>169</v>
      </c>
      <c r="G224" s="16" t="s">
        <v>169</v>
      </c>
      <c r="H224" s="17">
        <v>0.72930801999999995</v>
      </c>
      <c r="I224" s="17">
        <v>95.359768000000003</v>
      </c>
      <c r="J224" s="17">
        <v>25.655535</v>
      </c>
      <c r="K224" s="17">
        <v>0.31835313999999998</v>
      </c>
      <c r="L224" s="17">
        <v>7.4147440999999994E-2</v>
      </c>
      <c r="M224" s="17">
        <v>25.567740000000001</v>
      </c>
      <c r="N224" s="48">
        <v>1.3875469</v>
      </c>
      <c r="O224" s="48">
        <v>1.5919458E-3</v>
      </c>
      <c r="P224" s="48">
        <v>8.4799020000000003E-2</v>
      </c>
      <c r="Q224" s="48">
        <v>431.50223</v>
      </c>
      <c r="R224" s="48">
        <v>109.53518</v>
      </c>
      <c r="S224" s="50">
        <v>2.3748076</v>
      </c>
      <c r="T224" s="50">
        <v>25.655535</v>
      </c>
      <c r="U224" s="18">
        <v>2.3380841E-7</v>
      </c>
      <c r="V224" s="18">
        <v>1.2037712</v>
      </c>
      <c r="W224" s="18">
        <v>4.2278764000000003E-2</v>
      </c>
      <c r="X224" s="18">
        <v>2.1723528E-6</v>
      </c>
      <c r="Y224" s="18">
        <v>2.9530041000000001E-7</v>
      </c>
      <c r="Z224" s="18">
        <v>1.1672519E-8</v>
      </c>
      <c r="AA224" s="18">
        <v>0.31835313999999998</v>
      </c>
      <c r="AB224" s="18">
        <v>1.5919458E-3</v>
      </c>
      <c r="AC224" s="18">
        <v>8.4799020000000003E-2</v>
      </c>
      <c r="AD224" s="18">
        <v>1.3875469</v>
      </c>
      <c r="AE224" s="18">
        <v>311.96008</v>
      </c>
      <c r="AF224" s="18">
        <v>1245.9373000000001</v>
      </c>
      <c r="AG224" s="18">
        <v>2.5385173000000001</v>
      </c>
      <c r="AH224" s="18">
        <v>89.618239000000003</v>
      </c>
      <c r="AI224" s="18">
        <v>4.1649334999999997E-5</v>
      </c>
      <c r="AJ224" s="18">
        <v>15.080722</v>
      </c>
      <c r="AK224" s="18">
        <v>8.1520810000000008</v>
      </c>
      <c r="AL224" s="18">
        <v>2.4227319</v>
      </c>
    </row>
    <row r="225" spans="1:38" x14ac:dyDescent="0.3">
      <c r="A225" s="16" t="s">
        <v>619</v>
      </c>
      <c r="B225" s="16" t="s">
        <v>880</v>
      </c>
      <c r="C225" s="16" t="s">
        <v>900</v>
      </c>
      <c r="D225" s="14" t="s">
        <v>735</v>
      </c>
      <c r="E225" s="16" t="s">
        <v>667</v>
      </c>
      <c r="F225" s="16" t="s">
        <v>901</v>
      </c>
      <c r="G225" s="16" t="s">
        <v>901</v>
      </c>
      <c r="H225" s="17">
        <v>1.9433078000000001E-3</v>
      </c>
      <c r="I225" s="17">
        <v>4.3403926000000004</v>
      </c>
      <c r="J225" s="17">
        <v>0.33748620000000001</v>
      </c>
      <c r="K225" s="17">
        <v>6.2859083000000003E-3</v>
      </c>
      <c r="L225" s="17">
        <v>1.2544995E-3</v>
      </c>
      <c r="M225" s="17">
        <v>4.5669926999999999E-2</v>
      </c>
      <c r="N225" s="48">
        <v>2.2129105999999999E-2</v>
      </c>
      <c r="O225" s="48">
        <v>1.0245604E-4</v>
      </c>
      <c r="P225" s="48">
        <v>1.948104E-3</v>
      </c>
      <c r="Q225" s="48">
        <v>12.377252</v>
      </c>
      <c r="R225" s="48">
        <v>4.4210792999999997</v>
      </c>
      <c r="S225" s="50">
        <v>0.10279157</v>
      </c>
      <c r="T225" s="50">
        <v>0.33748620000000001</v>
      </c>
      <c r="U225" s="18">
        <v>3.0151873E-8</v>
      </c>
      <c r="V225" s="18">
        <v>7.4027653999999997E-3</v>
      </c>
      <c r="W225" s="18">
        <v>4.3046726E-3</v>
      </c>
      <c r="X225" s="18">
        <v>5.1261477999999998E-8</v>
      </c>
      <c r="Y225" s="18">
        <v>3.9346595000000001E-8</v>
      </c>
      <c r="Z225" s="18">
        <v>6.8005262999999997E-10</v>
      </c>
      <c r="AA225" s="18">
        <v>6.2859083000000003E-3</v>
      </c>
      <c r="AB225" s="18">
        <v>1.0245604E-4</v>
      </c>
      <c r="AC225" s="18">
        <v>1.948104E-3</v>
      </c>
      <c r="AD225" s="18">
        <v>2.2129105999999999E-2</v>
      </c>
      <c r="AE225" s="18">
        <v>139.20528999999999</v>
      </c>
      <c r="AF225" s="18">
        <v>13.322350999999999</v>
      </c>
      <c r="AG225" s="18">
        <v>0.37022981999999999</v>
      </c>
      <c r="AH225" s="18">
        <v>4.0766787000000004</v>
      </c>
      <c r="AI225" s="18">
        <v>1.0697657999999999E-6</v>
      </c>
      <c r="AJ225" s="18">
        <v>1.8787707E-4</v>
      </c>
      <c r="AK225" s="18">
        <v>0.34044080999999998</v>
      </c>
      <c r="AL225" s="18">
        <v>-3.1424856000000002E-3</v>
      </c>
    </row>
    <row r="226" spans="1:38" x14ac:dyDescent="0.3">
      <c r="A226" s="16" t="s">
        <v>622</v>
      </c>
      <c r="B226" s="16" t="s">
        <v>880</v>
      </c>
      <c r="C226" s="16" t="s">
        <v>902</v>
      </c>
      <c r="D226" s="16" t="s">
        <v>666</v>
      </c>
      <c r="E226" s="16" t="s">
        <v>667</v>
      </c>
      <c r="F226" s="16" t="s">
        <v>169</v>
      </c>
      <c r="G226" s="16" t="s">
        <v>169</v>
      </c>
      <c r="H226" s="17">
        <v>9.9807487E-2</v>
      </c>
      <c r="I226" s="17">
        <v>3.7223563999999998</v>
      </c>
      <c r="J226" s="17">
        <v>0.26024934999999999</v>
      </c>
      <c r="K226" s="17">
        <v>1.8531915999999999E-3</v>
      </c>
      <c r="L226" s="17">
        <v>1.5033347000000001E-3</v>
      </c>
      <c r="M226" s="17">
        <v>1.4715292</v>
      </c>
      <c r="N226" s="48">
        <v>6.5864792000000002E-3</v>
      </c>
      <c r="O226" s="48">
        <v>4.5429502999999997E-5</v>
      </c>
      <c r="P226" s="48">
        <v>2.9849859000000002E-3</v>
      </c>
      <c r="Q226" s="48">
        <v>26.981188</v>
      </c>
      <c r="R226" s="48">
        <v>3.9245136</v>
      </c>
      <c r="S226" s="50">
        <v>4.1659863000000005E-2</v>
      </c>
      <c r="T226" s="50">
        <v>0.26024934999999999</v>
      </c>
      <c r="U226" s="18">
        <v>5.7497315999999998E-9</v>
      </c>
      <c r="V226" s="18">
        <v>7.3707629999999996E-2</v>
      </c>
      <c r="W226" s="18">
        <v>1.9845967000000002E-3</v>
      </c>
      <c r="X226" s="18">
        <v>3.8993738000000001E-8</v>
      </c>
      <c r="Y226" s="18">
        <v>7.6577005000000003E-9</v>
      </c>
      <c r="Z226" s="18">
        <v>2.8870636999999999E-10</v>
      </c>
      <c r="AA226" s="18">
        <v>1.8531915999999999E-3</v>
      </c>
      <c r="AB226" s="18">
        <v>4.5429502999999997E-5</v>
      </c>
      <c r="AC226" s="18">
        <v>2.9849859000000002E-3</v>
      </c>
      <c r="AD226" s="18">
        <v>6.5864792000000002E-3</v>
      </c>
      <c r="AE226" s="18">
        <v>7.1558933900000001</v>
      </c>
      <c r="AF226" s="18">
        <v>61.206079000000003</v>
      </c>
      <c r="AG226" s="18">
        <v>5.9948493999999998E-2</v>
      </c>
      <c r="AH226" s="18">
        <v>3.5737176000000002</v>
      </c>
      <c r="AI226" s="18">
        <v>1.4718328E-6</v>
      </c>
      <c r="AJ226" s="18">
        <v>7.2940907999999999E-4</v>
      </c>
      <c r="AK226" s="18">
        <v>0.19920243000000001</v>
      </c>
      <c r="AL226" s="18">
        <v>6.0317511999999997E-2</v>
      </c>
    </row>
  </sheetData>
  <autoFilter ref="A2:R226"/>
  <mergeCells count="2">
    <mergeCell ref="H1:R1"/>
    <mergeCell ref="S1:A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6"/>
  <sheetViews>
    <sheetView workbookViewId="0"/>
  </sheetViews>
  <sheetFormatPr baseColWidth="10" defaultColWidth="11.453125" defaultRowHeight="14.5" x14ac:dyDescent="0.35"/>
  <cols>
    <col min="1" max="1" width="18.26953125" style="22" customWidth="1"/>
    <col min="2" max="2" width="17.453125" style="22" customWidth="1"/>
    <col min="3" max="3" width="19.26953125" style="22" customWidth="1"/>
    <col min="4" max="4" width="16" style="22" customWidth="1"/>
    <col min="5" max="5" width="10.7265625" style="22" customWidth="1"/>
    <col min="6" max="7" width="18" style="22" customWidth="1"/>
    <col min="8" max="8" width="25.54296875" style="22" customWidth="1"/>
    <col min="9" max="9" width="67.453125" style="25" customWidth="1"/>
    <col min="10" max="16384" width="11.453125" style="22"/>
  </cols>
  <sheetData>
    <row r="1" spans="1:9" ht="43.5" x14ac:dyDescent="0.35">
      <c r="A1" s="23" t="s">
        <v>903</v>
      </c>
      <c r="B1" s="23" t="s">
        <v>904</v>
      </c>
      <c r="C1" s="24" t="s">
        <v>905</v>
      </c>
      <c r="D1" s="24" t="s">
        <v>627</v>
      </c>
      <c r="E1" s="24" t="s">
        <v>629</v>
      </c>
      <c r="F1" s="24" t="s">
        <v>630</v>
      </c>
      <c r="G1" s="24" t="s">
        <v>631</v>
      </c>
      <c r="H1" s="24" t="s">
        <v>632</v>
      </c>
      <c r="I1" s="70" t="s">
        <v>906</v>
      </c>
    </row>
    <row r="2" spans="1:9" x14ac:dyDescent="0.35">
      <c r="A2" s="25" t="s">
        <v>168</v>
      </c>
      <c r="B2" s="25" t="s">
        <v>665</v>
      </c>
      <c r="C2" s="25" t="s">
        <v>167</v>
      </c>
      <c r="D2" s="25" t="s">
        <v>664</v>
      </c>
      <c r="E2" s="25" t="s">
        <v>666</v>
      </c>
      <c r="F2" s="22" t="s">
        <v>667</v>
      </c>
      <c r="G2" s="22" t="s">
        <v>169</v>
      </c>
      <c r="I2" s="25" t="s">
        <v>907</v>
      </c>
    </row>
    <row r="3" spans="1:9" x14ac:dyDescent="0.35">
      <c r="A3" s="25" t="s">
        <v>156</v>
      </c>
      <c r="B3" s="25" t="s">
        <v>668</v>
      </c>
      <c r="C3" s="25" t="s">
        <v>154</v>
      </c>
      <c r="D3" s="25" t="s">
        <v>664</v>
      </c>
      <c r="E3" s="25" t="s">
        <v>666</v>
      </c>
      <c r="F3" s="22" t="s">
        <v>667</v>
      </c>
      <c r="G3" s="80" t="s">
        <v>159</v>
      </c>
      <c r="I3" s="25" t="s">
        <v>907</v>
      </c>
    </row>
    <row r="4" spans="1:9" x14ac:dyDescent="0.35">
      <c r="A4" s="25" t="s">
        <v>162</v>
      </c>
      <c r="B4" s="25" t="s">
        <v>670</v>
      </c>
      <c r="C4" s="25" t="s">
        <v>161</v>
      </c>
      <c r="D4" s="25" t="s">
        <v>664</v>
      </c>
      <c r="E4" s="25" t="s">
        <v>666</v>
      </c>
      <c r="F4" s="22" t="s">
        <v>667</v>
      </c>
      <c r="G4" s="80" t="s">
        <v>163</v>
      </c>
      <c r="I4" s="25" t="s">
        <v>907</v>
      </c>
    </row>
    <row r="5" spans="1:9" x14ac:dyDescent="0.35">
      <c r="A5" s="25" t="s">
        <v>165</v>
      </c>
      <c r="B5" s="25" t="s">
        <v>672</v>
      </c>
      <c r="C5" s="25" t="s">
        <v>164</v>
      </c>
      <c r="D5" s="25" t="s">
        <v>664</v>
      </c>
      <c r="E5" s="25" t="s">
        <v>666</v>
      </c>
      <c r="F5" s="22" t="s">
        <v>667</v>
      </c>
      <c r="G5" s="80" t="s">
        <v>166</v>
      </c>
      <c r="I5" s="25" t="s">
        <v>907</v>
      </c>
    </row>
    <row r="6" spans="1:9" x14ac:dyDescent="0.35">
      <c r="A6" s="25" t="s">
        <v>171</v>
      </c>
      <c r="B6" s="25" t="s">
        <v>674</v>
      </c>
      <c r="C6" s="25" t="s">
        <v>170</v>
      </c>
      <c r="D6" s="25" t="s">
        <v>664</v>
      </c>
      <c r="E6" s="25" t="s">
        <v>666</v>
      </c>
      <c r="F6" s="22" t="s">
        <v>667</v>
      </c>
      <c r="G6" s="80" t="s">
        <v>166</v>
      </c>
      <c r="I6" s="71" t="s">
        <v>908</v>
      </c>
    </row>
    <row r="7" spans="1:9" x14ac:dyDescent="0.35">
      <c r="A7" s="25" t="s">
        <v>909</v>
      </c>
      <c r="B7" s="25" t="s">
        <v>910</v>
      </c>
      <c r="C7" s="25" t="s">
        <v>225</v>
      </c>
      <c r="D7" s="25" t="s">
        <v>664</v>
      </c>
      <c r="E7" s="25" t="s">
        <v>911</v>
      </c>
      <c r="F7" s="22" t="s">
        <v>704</v>
      </c>
      <c r="G7" s="22" t="s">
        <v>704</v>
      </c>
      <c r="I7" s="25" t="s">
        <v>907</v>
      </c>
    </row>
    <row r="8" spans="1:9" x14ac:dyDescent="0.35">
      <c r="A8" s="25" t="s">
        <v>174</v>
      </c>
      <c r="B8" s="25" t="s">
        <v>676</v>
      </c>
      <c r="C8" s="25" t="s">
        <v>173</v>
      </c>
      <c r="D8" s="25" t="s">
        <v>664</v>
      </c>
      <c r="E8" s="25" t="s">
        <v>666</v>
      </c>
      <c r="F8" s="22" t="s">
        <v>667</v>
      </c>
      <c r="G8" s="22" t="s">
        <v>175</v>
      </c>
    </row>
    <row r="9" spans="1:9" x14ac:dyDescent="0.35">
      <c r="A9" s="25" t="s">
        <v>177</v>
      </c>
      <c r="B9" s="25" t="s">
        <v>677</v>
      </c>
      <c r="C9" s="25" t="s">
        <v>176</v>
      </c>
      <c r="D9" s="25" t="s">
        <v>664</v>
      </c>
      <c r="E9" s="25" t="s">
        <v>666</v>
      </c>
      <c r="F9" s="22" t="s">
        <v>667</v>
      </c>
      <c r="G9" s="80" t="s">
        <v>669</v>
      </c>
      <c r="I9" s="25" t="s">
        <v>907</v>
      </c>
    </row>
    <row r="10" spans="1:9" x14ac:dyDescent="0.35">
      <c r="A10" s="25" t="s">
        <v>179</v>
      </c>
      <c r="B10" s="25" t="s">
        <v>678</v>
      </c>
      <c r="C10" s="25" t="s">
        <v>178</v>
      </c>
      <c r="D10" s="25" t="s">
        <v>664</v>
      </c>
      <c r="E10" s="25" t="s">
        <v>666</v>
      </c>
      <c r="F10" s="22" t="s">
        <v>667</v>
      </c>
      <c r="G10" s="80" t="s">
        <v>675</v>
      </c>
      <c r="I10" s="25" t="s">
        <v>907</v>
      </c>
    </row>
    <row r="11" spans="1:9" x14ac:dyDescent="0.35">
      <c r="A11" s="25" t="s">
        <v>912</v>
      </c>
      <c r="B11" s="25" t="s">
        <v>913</v>
      </c>
      <c r="C11" s="25" t="s">
        <v>228</v>
      </c>
      <c r="D11" s="25" t="s">
        <v>664</v>
      </c>
      <c r="E11" s="25" t="s">
        <v>911</v>
      </c>
      <c r="F11" s="22" t="s">
        <v>704</v>
      </c>
      <c r="G11" s="22" t="s">
        <v>704</v>
      </c>
      <c r="I11" s="25" t="s">
        <v>907</v>
      </c>
    </row>
    <row r="12" spans="1:9" x14ac:dyDescent="0.35">
      <c r="A12" s="25" t="s">
        <v>183</v>
      </c>
      <c r="B12" s="25" t="s">
        <v>679</v>
      </c>
      <c r="C12" s="25" t="s">
        <v>182</v>
      </c>
      <c r="D12" s="25" t="s">
        <v>664</v>
      </c>
      <c r="E12" s="25" t="s">
        <v>666</v>
      </c>
      <c r="F12" s="22" t="s">
        <v>667</v>
      </c>
      <c r="G12" s="22" t="s">
        <v>169</v>
      </c>
      <c r="I12" s="25" t="s">
        <v>907</v>
      </c>
    </row>
    <row r="13" spans="1:9" x14ac:dyDescent="0.35">
      <c r="A13" s="25" t="s">
        <v>181</v>
      </c>
      <c r="B13" s="25" t="s">
        <v>680</v>
      </c>
      <c r="C13" s="25" t="s">
        <v>180</v>
      </c>
      <c r="D13" s="25" t="s">
        <v>664</v>
      </c>
      <c r="E13" s="25" t="s">
        <v>666</v>
      </c>
      <c r="F13" s="22" t="s">
        <v>667</v>
      </c>
      <c r="G13" s="80" t="s">
        <v>671</v>
      </c>
      <c r="I13" s="25" t="s">
        <v>907</v>
      </c>
    </row>
    <row r="14" spans="1:9" x14ac:dyDescent="0.35">
      <c r="A14" s="25" t="s">
        <v>914</v>
      </c>
      <c r="B14" s="25" t="s">
        <v>915</v>
      </c>
      <c r="C14" s="25" t="s">
        <v>230</v>
      </c>
      <c r="D14" s="25" t="s">
        <v>664</v>
      </c>
      <c r="E14" s="25" t="s">
        <v>911</v>
      </c>
      <c r="F14" s="22" t="s">
        <v>704</v>
      </c>
      <c r="G14" s="22" t="s">
        <v>704</v>
      </c>
      <c r="I14" s="25" t="s">
        <v>907</v>
      </c>
    </row>
    <row r="15" spans="1:9" x14ac:dyDescent="0.35">
      <c r="A15" s="25" t="s">
        <v>185</v>
      </c>
      <c r="B15" s="25" t="s">
        <v>681</v>
      </c>
      <c r="C15" s="25" t="s">
        <v>184</v>
      </c>
      <c r="D15" s="25" t="s">
        <v>664</v>
      </c>
      <c r="E15" s="25" t="s">
        <v>666</v>
      </c>
      <c r="F15" s="22" t="s">
        <v>667</v>
      </c>
      <c r="G15" s="22" t="s">
        <v>169</v>
      </c>
      <c r="I15" s="25" t="s">
        <v>907</v>
      </c>
    </row>
    <row r="16" spans="1:9" x14ac:dyDescent="0.35">
      <c r="A16" s="25" t="s">
        <v>916</v>
      </c>
      <c r="B16" s="25" t="s">
        <v>917</v>
      </c>
      <c r="C16" s="25" t="s">
        <v>232</v>
      </c>
      <c r="D16" s="25" t="s">
        <v>664</v>
      </c>
      <c r="E16" s="25" t="s">
        <v>911</v>
      </c>
      <c r="F16" s="22" t="s">
        <v>704</v>
      </c>
      <c r="G16" s="22" t="s">
        <v>704</v>
      </c>
      <c r="I16" s="25" t="s">
        <v>907</v>
      </c>
    </row>
    <row r="17" spans="1:9" x14ac:dyDescent="0.35">
      <c r="A17" s="25" t="s">
        <v>194</v>
      </c>
      <c r="B17" s="25" t="s">
        <v>682</v>
      </c>
      <c r="C17" s="25" t="s">
        <v>193</v>
      </c>
      <c r="D17" s="25" t="s">
        <v>664</v>
      </c>
      <c r="E17" s="25" t="s">
        <v>666</v>
      </c>
      <c r="F17" s="22" t="s">
        <v>667</v>
      </c>
      <c r="G17" s="22" t="s">
        <v>169</v>
      </c>
      <c r="I17" s="25" t="s">
        <v>907</v>
      </c>
    </row>
    <row r="18" spans="1:9" x14ac:dyDescent="0.35">
      <c r="A18" s="25" t="s">
        <v>187</v>
      </c>
      <c r="B18" s="25" t="s">
        <v>683</v>
      </c>
      <c r="C18" s="25" t="s">
        <v>186</v>
      </c>
      <c r="D18" s="25" t="s">
        <v>664</v>
      </c>
      <c r="E18" s="25" t="s">
        <v>666</v>
      </c>
      <c r="F18" s="22" t="s">
        <v>667</v>
      </c>
      <c r="G18" s="80" t="s">
        <v>163</v>
      </c>
      <c r="I18" s="25" t="s">
        <v>907</v>
      </c>
    </row>
    <row r="19" spans="1:9" x14ac:dyDescent="0.35">
      <c r="A19" s="25" t="s">
        <v>189</v>
      </c>
      <c r="B19" s="25" t="s">
        <v>685</v>
      </c>
      <c r="C19" s="25" t="s">
        <v>188</v>
      </c>
      <c r="D19" s="25" t="s">
        <v>664</v>
      </c>
      <c r="E19" s="25" t="s">
        <v>666</v>
      </c>
      <c r="F19" s="22" t="s">
        <v>667</v>
      </c>
      <c r="G19" s="80" t="s">
        <v>166</v>
      </c>
      <c r="I19" s="25" t="s">
        <v>907</v>
      </c>
    </row>
    <row r="20" spans="1:9" x14ac:dyDescent="0.35">
      <c r="A20" s="25" t="s">
        <v>196</v>
      </c>
      <c r="B20" s="25" t="s">
        <v>684</v>
      </c>
      <c r="C20" s="25" t="s">
        <v>195</v>
      </c>
      <c r="D20" s="25" t="s">
        <v>664</v>
      </c>
      <c r="E20" s="25" t="s">
        <v>666</v>
      </c>
      <c r="F20" s="22" t="s">
        <v>667</v>
      </c>
      <c r="G20" s="80" t="s">
        <v>675</v>
      </c>
      <c r="I20" s="25" t="s">
        <v>907</v>
      </c>
    </row>
    <row r="21" spans="1:9" x14ac:dyDescent="0.35">
      <c r="A21" s="25" t="s">
        <v>191</v>
      </c>
      <c r="B21" s="25" t="s">
        <v>918</v>
      </c>
      <c r="C21" s="25" t="s">
        <v>190</v>
      </c>
      <c r="D21" s="25" t="s">
        <v>664</v>
      </c>
      <c r="E21" s="25" t="s">
        <v>666</v>
      </c>
      <c r="F21" s="22" t="s">
        <v>667</v>
      </c>
      <c r="G21" s="80" t="s">
        <v>919</v>
      </c>
      <c r="I21" s="25" t="s">
        <v>907</v>
      </c>
    </row>
    <row r="22" spans="1:9" x14ac:dyDescent="0.35">
      <c r="A22" s="25" t="s">
        <v>920</v>
      </c>
      <c r="B22" s="25" t="s">
        <v>921</v>
      </c>
      <c r="C22" s="25" t="s">
        <v>236</v>
      </c>
      <c r="D22" s="25" t="s">
        <v>664</v>
      </c>
      <c r="E22" s="25" t="s">
        <v>911</v>
      </c>
      <c r="F22" s="22" t="s">
        <v>704</v>
      </c>
      <c r="G22" s="22" t="s">
        <v>704</v>
      </c>
      <c r="I22" s="25" t="s">
        <v>907</v>
      </c>
    </row>
    <row r="23" spans="1:9" x14ac:dyDescent="0.35">
      <c r="A23" s="25" t="s">
        <v>198</v>
      </c>
      <c r="B23" s="25" t="s">
        <v>695</v>
      </c>
      <c r="C23" s="25" t="s">
        <v>197</v>
      </c>
      <c r="D23" s="25" t="s">
        <v>664</v>
      </c>
      <c r="E23" s="25" t="s">
        <v>666</v>
      </c>
      <c r="F23" s="22" t="s">
        <v>667</v>
      </c>
      <c r="G23" s="80" t="s">
        <v>163</v>
      </c>
      <c r="I23" s="25" t="s">
        <v>907</v>
      </c>
    </row>
    <row r="24" spans="1:9" x14ac:dyDescent="0.35">
      <c r="A24" s="25" t="s">
        <v>922</v>
      </c>
      <c r="B24" s="25" t="s">
        <v>923</v>
      </c>
      <c r="C24" s="25" t="s">
        <v>244</v>
      </c>
      <c r="D24" s="25" t="s">
        <v>664</v>
      </c>
      <c r="E24" s="25" t="s">
        <v>911</v>
      </c>
      <c r="F24" s="22" t="s">
        <v>704</v>
      </c>
      <c r="G24" s="22" t="s">
        <v>704</v>
      </c>
      <c r="I24" s="25" t="s">
        <v>907</v>
      </c>
    </row>
    <row r="25" spans="1:9" x14ac:dyDescent="0.35">
      <c r="A25" s="25" t="s">
        <v>204</v>
      </c>
      <c r="B25" s="25" t="s">
        <v>696</v>
      </c>
      <c r="C25" s="25" t="s">
        <v>203</v>
      </c>
      <c r="D25" s="25" t="s">
        <v>664</v>
      </c>
      <c r="E25" s="25" t="s">
        <v>666</v>
      </c>
      <c r="F25" s="25" t="s">
        <v>667</v>
      </c>
      <c r="G25" s="25" t="s">
        <v>169</v>
      </c>
      <c r="H25" s="25"/>
      <c r="I25" s="25" t="s">
        <v>907</v>
      </c>
    </row>
    <row r="26" spans="1:9" x14ac:dyDescent="0.35">
      <c r="A26" s="25" t="s">
        <v>200</v>
      </c>
      <c r="B26" s="25" t="s">
        <v>697</v>
      </c>
      <c r="C26" s="25" t="s">
        <v>199</v>
      </c>
      <c r="D26" s="25" t="s">
        <v>664</v>
      </c>
      <c r="E26" s="25" t="s">
        <v>666</v>
      </c>
      <c r="F26" s="25" t="s">
        <v>667</v>
      </c>
      <c r="G26" s="25" t="s">
        <v>163</v>
      </c>
      <c r="H26" s="25"/>
      <c r="I26" s="25" t="s">
        <v>907</v>
      </c>
    </row>
    <row r="27" spans="1:9" x14ac:dyDescent="0.35">
      <c r="A27" s="25" t="s">
        <v>202</v>
      </c>
      <c r="B27" s="25" t="s">
        <v>699</v>
      </c>
      <c r="C27" s="25" t="s">
        <v>201</v>
      </c>
      <c r="D27" s="25" t="s">
        <v>664</v>
      </c>
      <c r="E27" s="25" t="s">
        <v>666</v>
      </c>
      <c r="F27" s="25" t="s">
        <v>667</v>
      </c>
      <c r="G27" s="25" t="s">
        <v>166</v>
      </c>
      <c r="H27" s="25"/>
      <c r="I27" s="25" t="s">
        <v>907</v>
      </c>
    </row>
    <row r="28" spans="1:9" x14ac:dyDescent="0.35">
      <c r="A28" s="25" t="s">
        <v>924</v>
      </c>
      <c r="B28" s="25" t="s">
        <v>698</v>
      </c>
      <c r="C28" s="25" t="s">
        <v>205</v>
      </c>
      <c r="D28" s="25" t="s">
        <v>664</v>
      </c>
      <c r="E28" s="25" t="s">
        <v>666</v>
      </c>
      <c r="F28" s="25" t="s">
        <v>667</v>
      </c>
      <c r="G28" s="25" t="s">
        <v>675</v>
      </c>
      <c r="H28" s="25"/>
      <c r="I28" s="25" t="s">
        <v>907</v>
      </c>
    </row>
    <row r="29" spans="1:9" x14ac:dyDescent="0.35">
      <c r="A29" s="25" t="s">
        <v>925</v>
      </c>
      <c r="B29" s="25" t="s">
        <v>926</v>
      </c>
      <c r="C29" s="25" t="s">
        <v>242</v>
      </c>
      <c r="D29" s="25" t="s">
        <v>664</v>
      </c>
      <c r="E29" s="25" t="s">
        <v>911</v>
      </c>
      <c r="F29" s="22" t="s">
        <v>704</v>
      </c>
      <c r="G29" s="22" t="s">
        <v>704</v>
      </c>
      <c r="I29" s="25" t="s">
        <v>907</v>
      </c>
    </row>
    <row r="30" spans="1:9" x14ac:dyDescent="0.35">
      <c r="A30" s="25" t="s">
        <v>212</v>
      </c>
      <c r="B30" s="25" t="s">
        <v>688</v>
      </c>
      <c r="C30" s="25" t="s">
        <v>211</v>
      </c>
      <c r="D30" s="25" t="s">
        <v>664</v>
      </c>
      <c r="E30" s="25" t="s">
        <v>666</v>
      </c>
      <c r="F30" s="22" t="s">
        <v>667</v>
      </c>
      <c r="G30" s="22" t="s">
        <v>169</v>
      </c>
      <c r="I30" s="25" t="s">
        <v>907</v>
      </c>
    </row>
    <row r="31" spans="1:9" x14ac:dyDescent="0.35">
      <c r="A31" s="25" t="s">
        <v>208</v>
      </c>
      <c r="B31" s="25" t="s">
        <v>690</v>
      </c>
      <c r="C31" s="25" t="s">
        <v>207</v>
      </c>
      <c r="D31" s="25" t="s">
        <v>664</v>
      </c>
      <c r="E31" s="25" t="s">
        <v>666</v>
      </c>
      <c r="F31" s="22" t="s">
        <v>667</v>
      </c>
      <c r="G31" s="80" t="s">
        <v>166</v>
      </c>
      <c r="I31" s="25" t="s">
        <v>907</v>
      </c>
    </row>
    <row r="32" spans="1:9" x14ac:dyDescent="0.35">
      <c r="A32" s="25" t="s">
        <v>210</v>
      </c>
      <c r="B32" s="25" t="s">
        <v>691</v>
      </c>
      <c r="C32" s="25" t="s">
        <v>209</v>
      </c>
      <c r="D32" s="25" t="s">
        <v>664</v>
      </c>
      <c r="E32" s="25" t="s">
        <v>666</v>
      </c>
      <c r="F32" s="22" t="s">
        <v>667</v>
      </c>
      <c r="G32" s="80" t="s">
        <v>919</v>
      </c>
      <c r="I32" s="25" t="s">
        <v>907</v>
      </c>
    </row>
    <row r="33" spans="1:9" x14ac:dyDescent="0.35">
      <c r="A33" s="25" t="s">
        <v>214</v>
      </c>
      <c r="B33" s="25" t="s">
        <v>689</v>
      </c>
      <c r="C33" s="25" t="s">
        <v>213</v>
      </c>
      <c r="D33" s="25" t="s">
        <v>664</v>
      </c>
      <c r="E33" s="25" t="s">
        <v>666</v>
      </c>
      <c r="F33" s="22" t="s">
        <v>667</v>
      </c>
      <c r="G33" s="80" t="s">
        <v>675</v>
      </c>
      <c r="I33" s="25" t="s">
        <v>907</v>
      </c>
    </row>
    <row r="34" spans="1:9" x14ac:dyDescent="0.35">
      <c r="A34" s="25" t="s">
        <v>927</v>
      </c>
      <c r="B34" s="25" t="s">
        <v>928</v>
      </c>
      <c r="C34" s="25" t="s">
        <v>234</v>
      </c>
      <c r="D34" s="25" t="s">
        <v>664</v>
      </c>
      <c r="E34" s="25" t="s">
        <v>911</v>
      </c>
      <c r="F34" s="22" t="s">
        <v>704</v>
      </c>
      <c r="G34" s="22" t="s">
        <v>704</v>
      </c>
      <c r="I34" s="25" t="s">
        <v>907</v>
      </c>
    </row>
    <row r="35" spans="1:9" x14ac:dyDescent="0.35">
      <c r="A35" s="25" t="s">
        <v>216</v>
      </c>
      <c r="B35" s="25" t="s">
        <v>692</v>
      </c>
      <c r="C35" s="25" t="s">
        <v>215</v>
      </c>
      <c r="D35" s="25" t="s">
        <v>664</v>
      </c>
      <c r="E35" s="25" t="s">
        <v>666</v>
      </c>
      <c r="F35" s="25" t="s">
        <v>667</v>
      </c>
      <c r="G35" s="25" t="s">
        <v>163</v>
      </c>
      <c r="I35" s="25" t="s">
        <v>907</v>
      </c>
    </row>
    <row r="36" spans="1:9" x14ac:dyDescent="0.35">
      <c r="A36" s="25" t="s">
        <v>218</v>
      </c>
      <c r="B36" s="25" t="s">
        <v>929</v>
      </c>
      <c r="C36" s="25" t="s">
        <v>217</v>
      </c>
      <c r="D36" s="25" t="s">
        <v>664</v>
      </c>
      <c r="E36" s="25" t="s">
        <v>666</v>
      </c>
      <c r="F36" s="22" t="s">
        <v>667</v>
      </c>
      <c r="G36" s="80" t="s">
        <v>919</v>
      </c>
      <c r="I36" s="25" t="s">
        <v>907</v>
      </c>
    </row>
    <row r="37" spans="1:9" x14ac:dyDescent="0.35">
      <c r="A37" s="25" t="s">
        <v>220</v>
      </c>
      <c r="B37" s="25" t="s">
        <v>693</v>
      </c>
      <c r="C37" s="25" t="s">
        <v>219</v>
      </c>
      <c r="D37" s="25" t="s">
        <v>664</v>
      </c>
      <c r="E37" s="25" t="s">
        <v>666</v>
      </c>
      <c r="F37" s="22" t="s">
        <v>667</v>
      </c>
      <c r="G37" s="80" t="s">
        <v>675</v>
      </c>
      <c r="I37" s="25" t="s">
        <v>907</v>
      </c>
    </row>
    <row r="38" spans="1:9" x14ac:dyDescent="0.35">
      <c r="A38" s="22" t="s">
        <v>239</v>
      </c>
      <c r="B38" s="22" t="s">
        <v>710</v>
      </c>
      <c r="C38" s="22" t="s">
        <v>238</v>
      </c>
      <c r="D38" s="22" t="s">
        <v>664</v>
      </c>
      <c r="E38" s="22" t="s">
        <v>911</v>
      </c>
      <c r="F38" s="22" t="s">
        <v>704</v>
      </c>
      <c r="G38" s="22" t="s">
        <v>704</v>
      </c>
      <c r="I38" s="25" t="s">
        <v>907</v>
      </c>
    </row>
    <row r="39" spans="1:9" x14ac:dyDescent="0.35">
      <c r="A39" s="22" t="s">
        <v>241</v>
      </c>
      <c r="B39" s="22" t="s">
        <v>711</v>
      </c>
      <c r="C39" s="22" t="s">
        <v>240</v>
      </c>
      <c r="D39" s="22" t="s">
        <v>664</v>
      </c>
      <c r="E39" s="22" t="s">
        <v>911</v>
      </c>
      <c r="F39" s="22" t="s">
        <v>704</v>
      </c>
      <c r="G39" s="22" t="s">
        <v>704</v>
      </c>
      <c r="I39" s="71" t="s">
        <v>908</v>
      </c>
    </row>
    <row r="40" spans="1:9" x14ac:dyDescent="0.35">
      <c r="A40" s="25" t="s">
        <v>224</v>
      </c>
      <c r="B40" s="25" t="s">
        <v>700</v>
      </c>
      <c r="C40" s="25" t="s">
        <v>223</v>
      </c>
      <c r="D40" s="25" t="s">
        <v>664</v>
      </c>
      <c r="E40" s="25" t="s">
        <v>666</v>
      </c>
      <c r="F40" s="22" t="s">
        <v>667</v>
      </c>
      <c r="G40" s="22" t="s">
        <v>169</v>
      </c>
      <c r="I40" s="25" t="s">
        <v>907</v>
      </c>
    </row>
    <row r="41" spans="1:9" x14ac:dyDescent="0.35">
      <c r="A41" s="25" t="s">
        <v>222</v>
      </c>
      <c r="B41" s="25" t="s">
        <v>701</v>
      </c>
      <c r="C41" s="25" t="s">
        <v>221</v>
      </c>
      <c r="D41" s="25" t="s">
        <v>664</v>
      </c>
      <c r="E41" s="25" t="s">
        <v>666</v>
      </c>
      <c r="F41" s="25" t="s">
        <v>667</v>
      </c>
      <c r="G41" s="25" t="s">
        <v>163</v>
      </c>
      <c r="I41" s="25" t="s">
        <v>907</v>
      </c>
    </row>
    <row r="42" spans="1:9" x14ac:dyDescent="0.35">
      <c r="A42" s="25" t="s">
        <v>930</v>
      </c>
      <c r="B42" s="25" t="s">
        <v>931</v>
      </c>
      <c r="C42" s="25" t="s">
        <v>932</v>
      </c>
      <c r="D42" s="25" t="s">
        <v>664</v>
      </c>
      <c r="E42" s="25" t="s">
        <v>933</v>
      </c>
      <c r="F42" s="22" t="s">
        <v>667</v>
      </c>
      <c r="G42" s="22" t="s">
        <v>175</v>
      </c>
      <c r="I42" s="25" t="s">
        <v>907</v>
      </c>
    </row>
    <row r="43" spans="1:9" x14ac:dyDescent="0.35">
      <c r="A43" s="25" t="s">
        <v>539</v>
      </c>
      <c r="B43" s="25" t="s">
        <v>716</v>
      </c>
      <c r="C43" s="25" t="s">
        <v>537</v>
      </c>
      <c r="D43" s="25" t="s">
        <v>715</v>
      </c>
      <c r="E43" s="25" t="s">
        <v>666</v>
      </c>
      <c r="F43" s="22" t="s">
        <v>667</v>
      </c>
      <c r="G43" s="22" t="s">
        <v>540</v>
      </c>
      <c r="H43" s="22" t="s">
        <v>540</v>
      </c>
    </row>
    <row r="44" spans="1:9" x14ac:dyDescent="0.35">
      <c r="A44" s="25" t="s">
        <v>545</v>
      </c>
      <c r="B44" s="25" t="s">
        <v>717</v>
      </c>
      <c r="C44" s="25" t="s">
        <v>544</v>
      </c>
      <c r="D44" s="25" t="s">
        <v>715</v>
      </c>
      <c r="E44" s="25" t="s">
        <v>666</v>
      </c>
      <c r="F44" s="22" t="s">
        <v>667</v>
      </c>
      <c r="G44" s="22" t="s">
        <v>718</v>
      </c>
      <c r="H44" s="22" t="s">
        <v>718</v>
      </c>
    </row>
    <row r="45" spans="1:9" x14ac:dyDescent="0.35">
      <c r="A45" s="25" t="s">
        <v>542</v>
      </c>
      <c r="B45" s="25" t="s">
        <v>719</v>
      </c>
      <c r="C45" s="25" t="s">
        <v>541</v>
      </c>
      <c r="D45" s="25" t="s">
        <v>715</v>
      </c>
      <c r="E45" s="25" t="s">
        <v>666</v>
      </c>
      <c r="F45" s="22" t="s">
        <v>667</v>
      </c>
      <c r="G45" s="22" t="s">
        <v>720</v>
      </c>
      <c r="H45" s="22" t="s">
        <v>720</v>
      </c>
    </row>
    <row r="46" spans="1:9" x14ac:dyDescent="0.35">
      <c r="A46" s="25" t="s">
        <v>548</v>
      </c>
      <c r="B46" s="25" t="s">
        <v>721</v>
      </c>
      <c r="C46" s="25" t="s">
        <v>547</v>
      </c>
      <c r="D46" s="25" t="s">
        <v>715</v>
      </c>
      <c r="E46" s="25" t="s">
        <v>666</v>
      </c>
      <c r="F46" s="22" t="s">
        <v>667</v>
      </c>
      <c r="G46" s="22" t="s">
        <v>718</v>
      </c>
      <c r="H46" s="22" t="s">
        <v>718</v>
      </c>
    </row>
    <row r="47" spans="1:9" x14ac:dyDescent="0.35">
      <c r="A47" s="25" t="s">
        <v>550</v>
      </c>
      <c r="B47" s="25" t="s">
        <v>722</v>
      </c>
      <c r="C47" s="25" t="s">
        <v>549</v>
      </c>
      <c r="D47" s="25" t="s">
        <v>715</v>
      </c>
      <c r="E47" s="25" t="s">
        <v>666</v>
      </c>
      <c r="F47" s="22" t="s">
        <v>667</v>
      </c>
      <c r="G47" s="22" t="s">
        <v>720</v>
      </c>
      <c r="H47" s="22" t="s">
        <v>720</v>
      </c>
    </row>
    <row r="48" spans="1:9" x14ac:dyDescent="0.35">
      <c r="A48" s="25" t="s">
        <v>560</v>
      </c>
      <c r="B48" s="25" t="s">
        <v>723</v>
      </c>
      <c r="C48" s="25" t="s">
        <v>559</v>
      </c>
      <c r="D48" s="25" t="s">
        <v>715</v>
      </c>
      <c r="E48" s="25" t="s">
        <v>666</v>
      </c>
      <c r="F48" s="22" t="s">
        <v>667</v>
      </c>
      <c r="G48" s="22" t="s">
        <v>169</v>
      </c>
      <c r="H48" s="80" t="s">
        <v>169</v>
      </c>
    </row>
    <row r="49" spans="1:9" x14ac:dyDescent="0.35">
      <c r="A49" s="25" t="s">
        <v>556</v>
      </c>
      <c r="B49" s="25" t="s">
        <v>724</v>
      </c>
      <c r="C49" s="25" t="s">
        <v>555</v>
      </c>
      <c r="D49" s="25" t="s">
        <v>715</v>
      </c>
      <c r="E49" s="25" t="s">
        <v>666</v>
      </c>
      <c r="F49" s="22" t="s">
        <v>667</v>
      </c>
      <c r="G49" s="22" t="s">
        <v>169</v>
      </c>
      <c r="H49" s="22" t="s">
        <v>169</v>
      </c>
    </row>
    <row r="50" spans="1:9" x14ac:dyDescent="0.35">
      <c r="A50" s="22" t="s">
        <v>558</v>
      </c>
      <c r="B50" s="22" t="s">
        <v>725</v>
      </c>
      <c r="C50" s="22" t="s">
        <v>557</v>
      </c>
      <c r="D50" s="22" t="s">
        <v>715</v>
      </c>
      <c r="E50" s="25" t="s">
        <v>666</v>
      </c>
      <c r="F50" s="22" t="s">
        <v>667</v>
      </c>
      <c r="G50" s="22" t="s">
        <v>169</v>
      </c>
      <c r="H50" s="22" t="s">
        <v>169</v>
      </c>
    </row>
    <row r="51" spans="1:9" x14ac:dyDescent="0.35">
      <c r="A51" s="22" t="s">
        <v>554</v>
      </c>
      <c r="B51" s="22" t="s">
        <v>726</v>
      </c>
      <c r="C51" s="22" t="s">
        <v>553</v>
      </c>
      <c r="D51" s="22" t="s">
        <v>715</v>
      </c>
      <c r="E51" s="25" t="s">
        <v>666</v>
      </c>
      <c r="F51" s="22" t="s">
        <v>667</v>
      </c>
      <c r="G51" s="22" t="s">
        <v>169</v>
      </c>
      <c r="H51" s="22" t="s">
        <v>169</v>
      </c>
    </row>
    <row r="52" spans="1:9" x14ac:dyDescent="0.35">
      <c r="A52" s="22" t="s">
        <v>552</v>
      </c>
      <c r="B52" s="22" t="s">
        <v>727</v>
      </c>
      <c r="C52" s="22" t="s">
        <v>551</v>
      </c>
      <c r="D52" s="22" t="s">
        <v>715</v>
      </c>
      <c r="E52" s="25" t="s">
        <v>666</v>
      </c>
      <c r="F52" s="22" t="s">
        <v>667</v>
      </c>
      <c r="G52" s="22" t="s">
        <v>169</v>
      </c>
      <c r="H52" s="22" t="s">
        <v>169</v>
      </c>
    </row>
    <row r="53" spans="1:9" x14ac:dyDescent="0.35">
      <c r="A53" s="22" t="s">
        <v>348</v>
      </c>
      <c r="B53" s="22" t="s">
        <v>729</v>
      </c>
      <c r="C53" s="22" t="s">
        <v>347</v>
      </c>
      <c r="D53" s="22" t="s">
        <v>728</v>
      </c>
      <c r="E53" s="25" t="s">
        <v>666</v>
      </c>
      <c r="F53" s="22" t="s">
        <v>667</v>
      </c>
      <c r="G53" s="22" t="s">
        <v>169</v>
      </c>
      <c r="H53" s="22" t="s">
        <v>169</v>
      </c>
    </row>
    <row r="54" spans="1:9" x14ac:dyDescent="0.35">
      <c r="A54" s="22" t="s">
        <v>350</v>
      </c>
      <c r="B54" s="22" t="s">
        <v>730</v>
      </c>
      <c r="C54" s="22" t="s">
        <v>349</v>
      </c>
      <c r="D54" s="22" t="s">
        <v>728</v>
      </c>
      <c r="E54" s="25" t="s">
        <v>666</v>
      </c>
      <c r="F54" s="22" t="s">
        <v>667</v>
      </c>
      <c r="G54" s="22" t="s">
        <v>169</v>
      </c>
      <c r="H54" s="22" t="s">
        <v>169</v>
      </c>
    </row>
    <row r="55" spans="1:9" x14ac:dyDescent="0.35">
      <c r="A55" s="22" t="s">
        <v>352</v>
      </c>
      <c r="B55" s="22" t="s">
        <v>731</v>
      </c>
      <c r="C55" s="22" t="s">
        <v>351</v>
      </c>
      <c r="D55" s="22" t="s">
        <v>728</v>
      </c>
      <c r="E55" s="25" t="s">
        <v>666</v>
      </c>
      <c r="F55" s="22" t="s">
        <v>667</v>
      </c>
      <c r="G55" s="22" t="s">
        <v>169</v>
      </c>
      <c r="H55" s="22" t="s">
        <v>169</v>
      </c>
    </row>
    <row r="56" spans="1:9" x14ac:dyDescent="0.35">
      <c r="A56" s="22" t="s">
        <v>366</v>
      </c>
      <c r="B56" s="22" t="s">
        <v>732</v>
      </c>
      <c r="C56" s="22" t="s">
        <v>365</v>
      </c>
      <c r="D56" s="22" t="s">
        <v>728</v>
      </c>
      <c r="E56" s="25" t="s">
        <v>666</v>
      </c>
      <c r="F56" s="22" t="s">
        <v>667</v>
      </c>
      <c r="G56" s="22" t="s">
        <v>169</v>
      </c>
      <c r="H56" s="22" t="s">
        <v>169</v>
      </c>
    </row>
    <row r="57" spans="1:9" x14ac:dyDescent="0.35">
      <c r="A57" s="22" t="s">
        <v>356</v>
      </c>
      <c r="B57" s="22" t="s">
        <v>733</v>
      </c>
      <c r="C57" s="22" t="s">
        <v>355</v>
      </c>
      <c r="D57" s="22" t="s">
        <v>728</v>
      </c>
      <c r="E57" s="25" t="s">
        <v>666</v>
      </c>
      <c r="F57" s="22" t="s">
        <v>667</v>
      </c>
      <c r="G57" s="22" t="s">
        <v>169</v>
      </c>
      <c r="H57" s="22" t="s">
        <v>169</v>
      </c>
    </row>
    <row r="58" spans="1:9" x14ac:dyDescent="0.35">
      <c r="A58" s="22" t="s">
        <v>358</v>
      </c>
      <c r="B58" s="22" t="s">
        <v>734</v>
      </c>
      <c r="C58" s="22" t="s">
        <v>357</v>
      </c>
      <c r="D58" s="22" t="s">
        <v>728</v>
      </c>
      <c r="E58" s="25" t="s">
        <v>735</v>
      </c>
      <c r="F58" s="22" t="s">
        <v>667</v>
      </c>
      <c r="G58" s="22" t="s">
        <v>332</v>
      </c>
      <c r="H58" s="22" t="s">
        <v>332</v>
      </c>
      <c r="I58" s="25" t="s">
        <v>934</v>
      </c>
    </row>
    <row r="59" spans="1:9" x14ac:dyDescent="0.35">
      <c r="A59" s="22" t="s">
        <v>354</v>
      </c>
      <c r="B59" s="22" t="s">
        <v>736</v>
      </c>
      <c r="C59" s="22" t="s">
        <v>353</v>
      </c>
      <c r="D59" s="22" t="s">
        <v>728</v>
      </c>
      <c r="E59" s="25" t="s">
        <v>666</v>
      </c>
      <c r="F59" s="22" t="s">
        <v>667</v>
      </c>
      <c r="G59" s="22" t="s">
        <v>169</v>
      </c>
      <c r="H59" s="22" t="s">
        <v>169</v>
      </c>
    </row>
    <row r="60" spans="1:9" x14ac:dyDescent="0.35">
      <c r="A60" s="22" t="s">
        <v>341</v>
      </c>
      <c r="B60" s="22" t="s">
        <v>737</v>
      </c>
      <c r="C60" s="22" t="s">
        <v>340</v>
      </c>
      <c r="D60" s="22" t="s">
        <v>728</v>
      </c>
      <c r="E60" s="25" t="s">
        <v>666</v>
      </c>
      <c r="F60" s="22" t="s">
        <v>667</v>
      </c>
      <c r="G60" s="22" t="s">
        <v>169</v>
      </c>
      <c r="H60" s="22" t="s">
        <v>169</v>
      </c>
    </row>
    <row r="61" spans="1:9" x14ac:dyDescent="0.35">
      <c r="A61" s="22" t="s">
        <v>343</v>
      </c>
      <c r="B61" s="22" t="s">
        <v>738</v>
      </c>
      <c r="C61" s="22" t="s">
        <v>342</v>
      </c>
      <c r="D61" s="26" t="s">
        <v>728</v>
      </c>
      <c r="E61" s="25" t="s">
        <v>735</v>
      </c>
      <c r="F61" s="22" t="s">
        <v>667</v>
      </c>
      <c r="G61" s="45" t="s">
        <v>935</v>
      </c>
      <c r="I61" s="25" t="s">
        <v>936</v>
      </c>
    </row>
    <row r="62" spans="1:9" x14ac:dyDescent="0.35">
      <c r="A62" s="22" t="s">
        <v>372</v>
      </c>
      <c r="B62" s="22" t="s">
        <v>740</v>
      </c>
      <c r="C62" s="22" t="s">
        <v>371</v>
      </c>
      <c r="D62" s="22" t="s">
        <v>728</v>
      </c>
      <c r="E62" s="25" t="s">
        <v>666</v>
      </c>
      <c r="F62" s="22" t="s">
        <v>667</v>
      </c>
      <c r="G62" s="22" t="s">
        <v>169</v>
      </c>
      <c r="H62" s="22" t="s">
        <v>169</v>
      </c>
    </row>
    <row r="63" spans="1:9" x14ac:dyDescent="0.35">
      <c r="A63" s="22" t="s">
        <v>374</v>
      </c>
      <c r="B63" s="22" t="s">
        <v>741</v>
      </c>
      <c r="C63" s="22" t="s">
        <v>373</v>
      </c>
      <c r="D63" s="22" t="s">
        <v>728</v>
      </c>
      <c r="E63" s="25" t="s">
        <v>666</v>
      </c>
      <c r="F63" s="22" t="s">
        <v>667</v>
      </c>
      <c r="G63" s="22" t="s">
        <v>169</v>
      </c>
      <c r="H63" s="22" t="s">
        <v>169</v>
      </c>
    </row>
    <row r="64" spans="1:9" x14ac:dyDescent="0.35">
      <c r="A64" s="22" t="s">
        <v>360</v>
      </c>
      <c r="B64" s="22" t="s">
        <v>742</v>
      </c>
      <c r="C64" s="22" t="s">
        <v>359</v>
      </c>
      <c r="D64" s="22" t="s">
        <v>728</v>
      </c>
      <c r="E64" s="25" t="s">
        <v>666</v>
      </c>
      <c r="F64" s="22" t="s">
        <v>667</v>
      </c>
      <c r="G64" s="22" t="s">
        <v>169</v>
      </c>
      <c r="H64" s="22" t="s">
        <v>169</v>
      </c>
    </row>
    <row r="65" spans="1:8" x14ac:dyDescent="0.35">
      <c r="A65" s="22" t="s">
        <v>362</v>
      </c>
      <c r="B65" s="22" t="s">
        <v>743</v>
      </c>
      <c r="C65" s="22" t="s">
        <v>361</v>
      </c>
      <c r="D65" s="22" t="s">
        <v>728</v>
      </c>
      <c r="E65" s="25" t="s">
        <v>666</v>
      </c>
      <c r="F65" s="22" t="s">
        <v>667</v>
      </c>
      <c r="G65" s="22" t="s">
        <v>169</v>
      </c>
      <c r="H65" s="22" t="s">
        <v>169</v>
      </c>
    </row>
    <row r="66" spans="1:8" x14ac:dyDescent="0.35">
      <c r="A66" s="22" t="s">
        <v>368</v>
      </c>
      <c r="B66" s="22" t="s">
        <v>744</v>
      </c>
      <c r="C66" s="22" t="s">
        <v>367</v>
      </c>
      <c r="D66" s="22" t="s">
        <v>728</v>
      </c>
      <c r="E66" s="25" t="s">
        <v>666</v>
      </c>
      <c r="F66" s="22" t="s">
        <v>667</v>
      </c>
      <c r="G66" s="22" t="s">
        <v>169</v>
      </c>
      <c r="H66" s="22" t="s">
        <v>169</v>
      </c>
    </row>
    <row r="67" spans="1:8" x14ac:dyDescent="0.35">
      <c r="A67" s="22" t="s">
        <v>364</v>
      </c>
      <c r="B67" s="22" t="s">
        <v>745</v>
      </c>
      <c r="C67" s="22" t="s">
        <v>363</v>
      </c>
      <c r="D67" s="22" t="s">
        <v>728</v>
      </c>
      <c r="E67" s="25" t="s">
        <v>666</v>
      </c>
      <c r="F67" s="22" t="s">
        <v>667</v>
      </c>
      <c r="G67" s="22" t="s">
        <v>169</v>
      </c>
      <c r="H67" s="22" t="s">
        <v>169</v>
      </c>
    </row>
    <row r="68" spans="1:8" x14ac:dyDescent="0.35">
      <c r="A68" s="22" t="s">
        <v>370</v>
      </c>
      <c r="B68" s="22" t="s">
        <v>746</v>
      </c>
      <c r="C68" s="22" t="s">
        <v>369</v>
      </c>
      <c r="D68" s="22" t="s">
        <v>728</v>
      </c>
      <c r="E68" s="25" t="s">
        <v>666</v>
      </c>
      <c r="F68" s="22" t="s">
        <v>667</v>
      </c>
      <c r="G68" s="22" t="s">
        <v>169</v>
      </c>
      <c r="H68" s="22" t="s">
        <v>169</v>
      </c>
    </row>
    <row r="69" spans="1:8" x14ac:dyDescent="0.35">
      <c r="A69" s="22" t="s">
        <v>346</v>
      </c>
      <c r="B69" s="22" t="s">
        <v>747</v>
      </c>
      <c r="C69" s="22" t="s">
        <v>345</v>
      </c>
      <c r="D69" s="22" t="s">
        <v>728</v>
      </c>
      <c r="E69" s="25" t="s">
        <v>666</v>
      </c>
      <c r="F69" s="22" t="s">
        <v>667</v>
      </c>
      <c r="G69" s="22" t="s">
        <v>169</v>
      </c>
      <c r="H69" s="22" t="s">
        <v>169</v>
      </c>
    </row>
    <row r="70" spans="1:8" x14ac:dyDescent="0.35">
      <c r="A70" s="22" t="s">
        <v>339</v>
      </c>
      <c r="B70" s="22" t="s">
        <v>748</v>
      </c>
      <c r="C70" s="22" t="s">
        <v>337</v>
      </c>
      <c r="D70" s="22" t="s">
        <v>728</v>
      </c>
      <c r="E70" s="25" t="s">
        <v>666</v>
      </c>
      <c r="F70" s="22" t="s">
        <v>667</v>
      </c>
      <c r="G70" s="22" t="s">
        <v>169</v>
      </c>
      <c r="H70" s="22" t="s">
        <v>169</v>
      </c>
    </row>
    <row r="71" spans="1:8" x14ac:dyDescent="0.35">
      <c r="A71" s="22" t="s">
        <v>322</v>
      </c>
      <c r="B71" s="22" t="s">
        <v>750</v>
      </c>
      <c r="C71" s="22" t="s">
        <v>321</v>
      </c>
      <c r="D71" s="22" t="s">
        <v>749</v>
      </c>
      <c r="E71" s="25" t="s">
        <v>751</v>
      </c>
      <c r="F71" s="22" t="s">
        <v>752</v>
      </c>
      <c r="G71" s="22" t="s">
        <v>169</v>
      </c>
    </row>
    <row r="72" spans="1:8" x14ac:dyDescent="0.35">
      <c r="A72" s="22" t="s">
        <v>324</v>
      </c>
      <c r="B72" s="22" t="s">
        <v>753</v>
      </c>
      <c r="C72" s="22" t="s">
        <v>323</v>
      </c>
      <c r="D72" s="22" t="s">
        <v>749</v>
      </c>
      <c r="E72" s="25" t="s">
        <v>754</v>
      </c>
      <c r="F72" s="22" t="s">
        <v>667</v>
      </c>
      <c r="G72" s="22" t="s">
        <v>169</v>
      </c>
    </row>
    <row r="73" spans="1:8" x14ac:dyDescent="0.35">
      <c r="A73" s="22" t="s">
        <v>314</v>
      </c>
      <c r="B73" s="22" t="s">
        <v>755</v>
      </c>
      <c r="C73" s="22" t="s">
        <v>313</v>
      </c>
      <c r="D73" s="22" t="s">
        <v>749</v>
      </c>
      <c r="E73" s="25" t="s">
        <v>751</v>
      </c>
      <c r="F73" s="22" t="s">
        <v>752</v>
      </c>
      <c r="G73" s="22" t="s">
        <v>169</v>
      </c>
    </row>
    <row r="74" spans="1:8" x14ac:dyDescent="0.35">
      <c r="A74" s="22" t="s">
        <v>310</v>
      </c>
      <c r="B74" s="22" t="s">
        <v>756</v>
      </c>
      <c r="C74" s="22" t="s">
        <v>309</v>
      </c>
      <c r="D74" s="22" t="s">
        <v>749</v>
      </c>
      <c r="E74" s="25" t="s">
        <v>751</v>
      </c>
      <c r="F74" s="22" t="s">
        <v>752</v>
      </c>
      <c r="G74" s="22" t="s">
        <v>169</v>
      </c>
    </row>
    <row r="75" spans="1:8" x14ac:dyDescent="0.35">
      <c r="A75" s="22" t="s">
        <v>312</v>
      </c>
      <c r="B75" s="22" t="s">
        <v>757</v>
      </c>
      <c r="C75" s="22" t="s">
        <v>311</v>
      </c>
      <c r="D75" s="22" t="s">
        <v>749</v>
      </c>
      <c r="E75" s="25" t="s">
        <v>754</v>
      </c>
      <c r="F75" s="22" t="s">
        <v>752</v>
      </c>
      <c r="G75" s="22" t="s">
        <v>169</v>
      </c>
    </row>
    <row r="76" spans="1:8" x14ac:dyDescent="0.35">
      <c r="A76" s="22" t="s">
        <v>318</v>
      </c>
      <c r="B76" s="22" t="s">
        <v>758</v>
      </c>
      <c r="C76" s="22" t="s">
        <v>317</v>
      </c>
      <c r="D76" s="22" t="s">
        <v>749</v>
      </c>
      <c r="E76" s="25" t="s">
        <v>751</v>
      </c>
      <c r="F76" s="22" t="s">
        <v>667</v>
      </c>
      <c r="G76" s="22" t="s">
        <v>169</v>
      </c>
    </row>
    <row r="77" spans="1:8" x14ac:dyDescent="0.35">
      <c r="A77" s="22" t="s">
        <v>320</v>
      </c>
      <c r="B77" s="22" t="s">
        <v>759</v>
      </c>
      <c r="C77" s="22" t="s">
        <v>319</v>
      </c>
      <c r="D77" s="22" t="s">
        <v>749</v>
      </c>
      <c r="E77" s="25" t="s">
        <v>754</v>
      </c>
      <c r="F77" s="22" t="s">
        <v>752</v>
      </c>
      <c r="G77" s="22" t="s">
        <v>169</v>
      </c>
    </row>
    <row r="78" spans="1:8" x14ac:dyDescent="0.35">
      <c r="A78" s="22" t="s">
        <v>316</v>
      </c>
      <c r="B78" s="22" t="s">
        <v>760</v>
      </c>
      <c r="C78" s="22" t="s">
        <v>315</v>
      </c>
      <c r="D78" s="22" t="s">
        <v>749</v>
      </c>
      <c r="E78" s="25" t="s">
        <v>754</v>
      </c>
      <c r="F78" s="22" t="s">
        <v>752</v>
      </c>
      <c r="G78" s="22" t="s">
        <v>169</v>
      </c>
    </row>
    <row r="79" spans="1:8" x14ac:dyDescent="0.35">
      <c r="A79" s="22" t="s">
        <v>304</v>
      </c>
      <c r="B79" s="22" t="s">
        <v>761</v>
      </c>
      <c r="C79" s="22" t="s">
        <v>303</v>
      </c>
      <c r="D79" s="22" t="s">
        <v>749</v>
      </c>
      <c r="E79" s="25" t="s">
        <v>754</v>
      </c>
      <c r="F79" s="22" t="s">
        <v>667</v>
      </c>
      <c r="G79" s="22" t="s">
        <v>169</v>
      </c>
    </row>
    <row r="80" spans="1:8" x14ac:dyDescent="0.35">
      <c r="A80" s="22" t="s">
        <v>300</v>
      </c>
      <c r="B80" s="22" t="s">
        <v>762</v>
      </c>
      <c r="C80" s="22" t="s">
        <v>299</v>
      </c>
      <c r="D80" s="22" t="s">
        <v>749</v>
      </c>
      <c r="E80" s="25" t="s">
        <v>751</v>
      </c>
      <c r="F80" s="22" t="s">
        <v>752</v>
      </c>
      <c r="G80" s="22" t="s">
        <v>169</v>
      </c>
    </row>
    <row r="81" spans="1:7" x14ac:dyDescent="0.35">
      <c r="A81" s="22" t="s">
        <v>302</v>
      </c>
      <c r="B81" s="22" t="s">
        <v>763</v>
      </c>
      <c r="C81" s="22" t="s">
        <v>301</v>
      </c>
      <c r="D81" s="22" t="s">
        <v>749</v>
      </c>
      <c r="E81" s="25" t="s">
        <v>754</v>
      </c>
      <c r="F81" s="22" t="s">
        <v>752</v>
      </c>
      <c r="G81" s="22" t="s">
        <v>169</v>
      </c>
    </row>
    <row r="82" spans="1:7" x14ac:dyDescent="0.35">
      <c r="A82" s="22" t="s">
        <v>296</v>
      </c>
      <c r="B82" s="22" t="s">
        <v>764</v>
      </c>
      <c r="C82" s="22" t="s">
        <v>295</v>
      </c>
      <c r="D82" s="22" t="s">
        <v>749</v>
      </c>
      <c r="E82" s="25" t="s">
        <v>751</v>
      </c>
      <c r="F82" s="22" t="s">
        <v>752</v>
      </c>
      <c r="G82" s="22" t="s">
        <v>169</v>
      </c>
    </row>
    <row r="83" spans="1:7" x14ac:dyDescent="0.35">
      <c r="A83" s="22" t="s">
        <v>298</v>
      </c>
      <c r="B83" s="22" t="s">
        <v>765</v>
      </c>
      <c r="C83" s="22" t="s">
        <v>297</v>
      </c>
      <c r="D83" s="22" t="s">
        <v>749</v>
      </c>
      <c r="E83" s="25" t="s">
        <v>754</v>
      </c>
      <c r="F83" s="22" t="s">
        <v>752</v>
      </c>
      <c r="G83" s="22" t="s">
        <v>169</v>
      </c>
    </row>
    <row r="84" spans="1:7" x14ac:dyDescent="0.35">
      <c r="A84" s="22" t="s">
        <v>306</v>
      </c>
      <c r="B84" s="22" t="s">
        <v>766</v>
      </c>
      <c r="C84" s="22" t="s">
        <v>305</v>
      </c>
      <c r="D84" s="22" t="s">
        <v>749</v>
      </c>
      <c r="E84" s="25" t="s">
        <v>751</v>
      </c>
      <c r="F84" s="22" t="s">
        <v>752</v>
      </c>
      <c r="G84" s="22" t="s">
        <v>169</v>
      </c>
    </row>
    <row r="85" spans="1:7" x14ac:dyDescent="0.35">
      <c r="A85" s="22" t="s">
        <v>308</v>
      </c>
      <c r="B85" s="22" t="s">
        <v>767</v>
      </c>
      <c r="C85" s="22" t="s">
        <v>307</v>
      </c>
      <c r="D85" s="22" t="s">
        <v>749</v>
      </c>
      <c r="E85" s="25" t="s">
        <v>754</v>
      </c>
      <c r="F85" s="22" t="s">
        <v>752</v>
      </c>
      <c r="G85" s="22" t="s">
        <v>169</v>
      </c>
    </row>
    <row r="86" spans="1:7" x14ac:dyDescent="0.35">
      <c r="A86" s="22" t="s">
        <v>294</v>
      </c>
      <c r="B86" s="22" t="s">
        <v>768</v>
      </c>
      <c r="C86" s="22" t="s">
        <v>293</v>
      </c>
      <c r="D86" s="22" t="s">
        <v>749</v>
      </c>
      <c r="E86" s="25" t="s">
        <v>751</v>
      </c>
      <c r="F86" s="22" t="s">
        <v>667</v>
      </c>
      <c r="G86" s="22" t="s">
        <v>169</v>
      </c>
    </row>
    <row r="87" spans="1:7" x14ac:dyDescent="0.35">
      <c r="A87" s="22" t="s">
        <v>272</v>
      </c>
      <c r="B87" s="22" t="s">
        <v>769</v>
      </c>
      <c r="C87" s="22" t="s">
        <v>270</v>
      </c>
      <c r="D87" s="22" t="s">
        <v>749</v>
      </c>
      <c r="E87" s="25" t="s">
        <v>751</v>
      </c>
      <c r="F87" s="22" t="s">
        <v>667</v>
      </c>
      <c r="G87" s="22" t="s">
        <v>169</v>
      </c>
    </row>
    <row r="88" spans="1:7" x14ac:dyDescent="0.35">
      <c r="A88" s="22" t="s">
        <v>274</v>
      </c>
      <c r="B88" s="22" t="s">
        <v>770</v>
      </c>
      <c r="C88" s="22" t="s">
        <v>273</v>
      </c>
      <c r="D88" s="22" t="s">
        <v>749</v>
      </c>
      <c r="E88" s="25" t="s">
        <v>754</v>
      </c>
      <c r="F88" s="22" t="s">
        <v>667</v>
      </c>
      <c r="G88" s="22" t="s">
        <v>169</v>
      </c>
    </row>
    <row r="89" spans="1:7" x14ac:dyDescent="0.35">
      <c r="A89" s="22" t="s">
        <v>290</v>
      </c>
      <c r="B89" s="22" t="s">
        <v>771</v>
      </c>
      <c r="C89" s="22" t="s">
        <v>289</v>
      </c>
      <c r="D89" s="22" t="s">
        <v>749</v>
      </c>
      <c r="E89" s="25" t="s">
        <v>751</v>
      </c>
      <c r="F89" s="22" t="s">
        <v>667</v>
      </c>
      <c r="G89" s="22" t="s">
        <v>169</v>
      </c>
    </row>
    <row r="90" spans="1:7" x14ac:dyDescent="0.35">
      <c r="A90" s="22" t="s">
        <v>292</v>
      </c>
      <c r="B90" s="22" t="s">
        <v>772</v>
      </c>
      <c r="C90" s="22" t="s">
        <v>291</v>
      </c>
      <c r="D90" s="22" t="s">
        <v>749</v>
      </c>
      <c r="E90" s="25" t="s">
        <v>754</v>
      </c>
      <c r="F90" s="22" t="s">
        <v>667</v>
      </c>
      <c r="G90" s="22" t="s">
        <v>169</v>
      </c>
    </row>
    <row r="91" spans="1:7" x14ac:dyDescent="0.35">
      <c r="A91" s="22" t="s">
        <v>282</v>
      </c>
      <c r="B91" s="22" t="s">
        <v>773</v>
      </c>
      <c r="C91" s="22" t="s">
        <v>281</v>
      </c>
      <c r="D91" s="22" t="s">
        <v>749</v>
      </c>
      <c r="E91" s="25" t="s">
        <v>751</v>
      </c>
      <c r="F91" s="22" t="s">
        <v>752</v>
      </c>
      <c r="G91" s="22" t="s">
        <v>169</v>
      </c>
    </row>
    <row r="92" spans="1:7" x14ac:dyDescent="0.35">
      <c r="A92" s="22" t="s">
        <v>284</v>
      </c>
      <c r="B92" s="22" t="s">
        <v>774</v>
      </c>
      <c r="C92" s="22" t="s">
        <v>283</v>
      </c>
      <c r="D92" s="22" t="s">
        <v>749</v>
      </c>
      <c r="E92" s="25" t="s">
        <v>754</v>
      </c>
      <c r="F92" s="22" t="s">
        <v>752</v>
      </c>
      <c r="G92" s="22" t="s">
        <v>169</v>
      </c>
    </row>
    <row r="93" spans="1:7" x14ac:dyDescent="0.35">
      <c r="A93" s="22" t="s">
        <v>277</v>
      </c>
      <c r="B93" s="22" t="s">
        <v>775</v>
      </c>
      <c r="C93" s="22" t="s">
        <v>276</v>
      </c>
      <c r="D93" s="22" t="s">
        <v>749</v>
      </c>
      <c r="E93" s="25" t="s">
        <v>751</v>
      </c>
      <c r="F93" s="22" t="s">
        <v>752</v>
      </c>
      <c r="G93" s="22" t="s">
        <v>169</v>
      </c>
    </row>
    <row r="94" spans="1:7" x14ac:dyDescent="0.35">
      <c r="A94" s="22" t="s">
        <v>280</v>
      </c>
      <c r="B94" s="22" t="s">
        <v>776</v>
      </c>
      <c r="C94" s="22" t="s">
        <v>279</v>
      </c>
      <c r="D94" s="22" t="s">
        <v>749</v>
      </c>
      <c r="E94" s="25" t="s">
        <v>754</v>
      </c>
      <c r="F94" s="22" t="s">
        <v>752</v>
      </c>
      <c r="G94" s="22" t="s">
        <v>169</v>
      </c>
    </row>
    <row r="95" spans="1:7" x14ac:dyDescent="0.35">
      <c r="A95" s="22" t="s">
        <v>286</v>
      </c>
      <c r="B95" s="22" t="s">
        <v>777</v>
      </c>
      <c r="C95" s="80" t="s">
        <v>285</v>
      </c>
      <c r="D95" s="22" t="s">
        <v>749</v>
      </c>
      <c r="E95" s="25" t="s">
        <v>751</v>
      </c>
      <c r="F95" s="22" t="s">
        <v>752</v>
      </c>
      <c r="G95" s="22" t="s">
        <v>169</v>
      </c>
    </row>
    <row r="96" spans="1:7" x14ac:dyDescent="0.35">
      <c r="A96" s="22" t="s">
        <v>288</v>
      </c>
      <c r="B96" s="22" t="s">
        <v>778</v>
      </c>
      <c r="C96" s="22" t="s">
        <v>287</v>
      </c>
      <c r="D96" s="22" t="s">
        <v>749</v>
      </c>
      <c r="E96" s="25" t="s">
        <v>754</v>
      </c>
      <c r="F96" s="22" t="s">
        <v>752</v>
      </c>
      <c r="G96" s="22" t="s">
        <v>169</v>
      </c>
    </row>
    <row r="97" spans="1:9" x14ac:dyDescent="0.35">
      <c r="A97" s="22" t="s">
        <v>326</v>
      </c>
      <c r="B97" s="22" t="s">
        <v>779</v>
      </c>
      <c r="C97" s="22" t="s">
        <v>325</v>
      </c>
      <c r="D97" s="22" t="s">
        <v>749</v>
      </c>
      <c r="E97" s="25" t="s">
        <v>751</v>
      </c>
      <c r="F97" s="22" t="s">
        <v>667</v>
      </c>
      <c r="G97" s="22" t="s">
        <v>169</v>
      </c>
    </row>
    <row r="98" spans="1:9" x14ac:dyDescent="0.35">
      <c r="A98" s="22" t="s">
        <v>328</v>
      </c>
      <c r="B98" s="22" t="s">
        <v>780</v>
      </c>
      <c r="C98" s="22" t="s">
        <v>327</v>
      </c>
      <c r="D98" s="22" t="s">
        <v>749</v>
      </c>
      <c r="E98" s="25" t="s">
        <v>754</v>
      </c>
      <c r="F98" s="22" t="s">
        <v>667</v>
      </c>
      <c r="G98" s="22" t="s">
        <v>169</v>
      </c>
    </row>
    <row r="99" spans="1:9" x14ac:dyDescent="0.35">
      <c r="A99" s="22" t="s">
        <v>330</v>
      </c>
      <c r="B99" s="22" t="s">
        <v>781</v>
      </c>
      <c r="C99" s="22" t="s">
        <v>329</v>
      </c>
      <c r="D99" s="22" t="s">
        <v>749</v>
      </c>
      <c r="E99" s="25" t="s">
        <v>735</v>
      </c>
      <c r="F99" s="22" t="s">
        <v>667</v>
      </c>
      <c r="G99" s="22" t="s">
        <v>332</v>
      </c>
      <c r="I99" s="25" t="s">
        <v>937</v>
      </c>
    </row>
    <row r="100" spans="1:9" x14ac:dyDescent="0.35">
      <c r="A100" s="22" t="s">
        <v>334</v>
      </c>
      <c r="B100" s="22" t="s">
        <v>782</v>
      </c>
      <c r="C100" s="22" t="s">
        <v>333</v>
      </c>
      <c r="D100" s="22" t="s">
        <v>749</v>
      </c>
      <c r="E100" s="25" t="s">
        <v>751</v>
      </c>
      <c r="F100" s="22" t="s">
        <v>667</v>
      </c>
      <c r="G100" s="22" t="s">
        <v>169</v>
      </c>
    </row>
    <row r="101" spans="1:9" x14ac:dyDescent="0.35">
      <c r="A101" s="22" t="s">
        <v>336</v>
      </c>
      <c r="B101" s="22" t="s">
        <v>783</v>
      </c>
      <c r="C101" s="22" t="s">
        <v>335</v>
      </c>
      <c r="D101" s="22" t="s">
        <v>749</v>
      </c>
      <c r="E101" s="25" t="s">
        <v>754</v>
      </c>
      <c r="F101" s="22" t="s">
        <v>667</v>
      </c>
      <c r="G101" s="22" t="s">
        <v>169</v>
      </c>
    </row>
    <row r="102" spans="1:9" x14ac:dyDescent="0.35">
      <c r="A102" s="25" t="s">
        <v>938</v>
      </c>
      <c r="B102" s="25" t="s">
        <v>939</v>
      </c>
      <c r="C102" s="25" t="s">
        <v>940</v>
      </c>
      <c r="D102" s="25" t="s">
        <v>784</v>
      </c>
      <c r="E102" s="25" t="s">
        <v>666</v>
      </c>
      <c r="F102" s="22" t="s">
        <v>667</v>
      </c>
      <c r="G102" s="22" t="s">
        <v>169</v>
      </c>
      <c r="H102" s="80" t="s">
        <v>169</v>
      </c>
      <c r="I102" s="72" t="s">
        <v>941</v>
      </c>
    </row>
    <row r="103" spans="1:9" x14ac:dyDescent="0.35">
      <c r="A103" s="25" t="s">
        <v>563</v>
      </c>
      <c r="B103" s="25" t="s">
        <v>785</v>
      </c>
      <c r="C103" s="25" t="s">
        <v>561</v>
      </c>
      <c r="D103" s="25" t="s">
        <v>784</v>
      </c>
      <c r="E103" s="25" t="s">
        <v>666</v>
      </c>
      <c r="F103" s="22" t="s">
        <v>667</v>
      </c>
      <c r="G103" s="22" t="s">
        <v>169</v>
      </c>
      <c r="H103" s="22" t="s">
        <v>169</v>
      </c>
    </row>
    <row r="104" spans="1:9" x14ac:dyDescent="0.35">
      <c r="A104" s="25" t="s">
        <v>565</v>
      </c>
      <c r="B104" s="25" t="s">
        <v>786</v>
      </c>
      <c r="C104" s="25" t="s">
        <v>564</v>
      </c>
      <c r="D104" s="25" t="s">
        <v>784</v>
      </c>
      <c r="E104" s="25" t="s">
        <v>666</v>
      </c>
      <c r="F104" s="22" t="s">
        <v>667</v>
      </c>
      <c r="G104" s="22" t="s">
        <v>169</v>
      </c>
      <c r="H104" s="22" t="s">
        <v>169</v>
      </c>
    </row>
    <row r="105" spans="1:9" x14ac:dyDescent="0.35">
      <c r="A105" s="25" t="s">
        <v>377</v>
      </c>
      <c r="B105" s="25" t="s">
        <v>788</v>
      </c>
      <c r="C105" s="25" t="s">
        <v>375</v>
      </c>
      <c r="D105" s="25" t="s">
        <v>787</v>
      </c>
      <c r="E105" s="25" t="s">
        <v>666</v>
      </c>
      <c r="F105" s="22" t="s">
        <v>667</v>
      </c>
      <c r="G105" s="22" t="s">
        <v>169</v>
      </c>
      <c r="H105" s="22" t="s">
        <v>169</v>
      </c>
    </row>
    <row r="106" spans="1:9" x14ac:dyDescent="0.35">
      <c r="A106" s="25" t="s">
        <v>379</v>
      </c>
      <c r="B106" s="25" t="s">
        <v>789</v>
      </c>
      <c r="C106" s="25" t="s">
        <v>378</v>
      </c>
      <c r="D106" s="25" t="s">
        <v>787</v>
      </c>
      <c r="E106" s="25" t="s">
        <v>751</v>
      </c>
      <c r="F106" s="22" t="s">
        <v>667</v>
      </c>
      <c r="G106" s="22" t="s">
        <v>169</v>
      </c>
    </row>
    <row r="107" spans="1:9" x14ac:dyDescent="0.35">
      <c r="A107" s="25" t="s">
        <v>383</v>
      </c>
      <c r="B107" s="25" t="s">
        <v>790</v>
      </c>
      <c r="C107" s="25" t="s">
        <v>382</v>
      </c>
      <c r="D107" s="25" t="s">
        <v>787</v>
      </c>
      <c r="E107" s="25" t="s">
        <v>754</v>
      </c>
      <c r="F107" s="22" t="s">
        <v>667</v>
      </c>
      <c r="G107" s="22" t="s">
        <v>169</v>
      </c>
    </row>
    <row r="108" spans="1:9" x14ac:dyDescent="0.35">
      <c r="A108" s="25" t="s">
        <v>381</v>
      </c>
      <c r="B108" s="25" t="s">
        <v>791</v>
      </c>
      <c r="C108" s="25" t="s">
        <v>380</v>
      </c>
      <c r="D108" s="25" t="s">
        <v>787</v>
      </c>
      <c r="E108" s="25" t="s">
        <v>751</v>
      </c>
      <c r="F108" s="22" t="s">
        <v>667</v>
      </c>
      <c r="G108" s="22" t="s">
        <v>169</v>
      </c>
    </row>
    <row r="109" spans="1:9" x14ac:dyDescent="0.35">
      <c r="A109" s="25" t="s">
        <v>440</v>
      </c>
      <c r="B109" s="25" t="s">
        <v>792</v>
      </c>
      <c r="C109" s="25" t="s">
        <v>439</v>
      </c>
      <c r="D109" s="25" t="s">
        <v>787</v>
      </c>
      <c r="E109" s="25" t="s">
        <v>666</v>
      </c>
      <c r="F109" s="22" t="s">
        <v>667</v>
      </c>
      <c r="G109" s="22" t="s">
        <v>169</v>
      </c>
      <c r="H109" s="22" t="s">
        <v>169</v>
      </c>
    </row>
    <row r="110" spans="1:9" x14ac:dyDescent="0.35">
      <c r="A110" s="25" t="s">
        <v>401</v>
      </c>
      <c r="B110" s="25" t="s">
        <v>793</v>
      </c>
      <c r="C110" s="25" t="s">
        <v>400</v>
      </c>
      <c r="D110" s="25" t="s">
        <v>787</v>
      </c>
      <c r="E110" s="25" t="s">
        <v>751</v>
      </c>
      <c r="F110" s="22" t="s">
        <v>667</v>
      </c>
      <c r="G110" s="22" t="s">
        <v>169</v>
      </c>
    </row>
    <row r="111" spans="1:9" x14ac:dyDescent="0.35">
      <c r="A111" s="25" t="s">
        <v>403</v>
      </c>
      <c r="B111" s="25" t="s">
        <v>794</v>
      </c>
      <c r="C111" s="25" t="s">
        <v>402</v>
      </c>
      <c r="D111" s="25" t="s">
        <v>787</v>
      </c>
      <c r="E111" s="25" t="s">
        <v>754</v>
      </c>
      <c r="F111" s="22" t="s">
        <v>667</v>
      </c>
      <c r="G111" s="22" t="s">
        <v>169</v>
      </c>
    </row>
    <row r="112" spans="1:9" x14ac:dyDescent="0.35">
      <c r="A112" s="25" t="s">
        <v>421</v>
      </c>
      <c r="B112" s="25" t="s">
        <v>795</v>
      </c>
      <c r="C112" s="25" t="s">
        <v>420</v>
      </c>
      <c r="D112" s="25" t="s">
        <v>787</v>
      </c>
      <c r="E112" s="25" t="s">
        <v>666</v>
      </c>
      <c r="F112" s="22" t="s">
        <v>667</v>
      </c>
      <c r="G112" s="22" t="s">
        <v>169</v>
      </c>
    </row>
    <row r="113" spans="1:8" x14ac:dyDescent="0.35">
      <c r="A113" s="25" t="s">
        <v>442</v>
      </c>
      <c r="B113" s="25" t="s">
        <v>796</v>
      </c>
      <c r="C113" s="25" t="s">
        <v>441</v>
      </c>
      <c r="D113" s="25" t="s">
        <v>787</v>
      </c>
      <c r="E113" s="25" t="s">
        <v>751</v>
      </c>
      <c r="F113" s="22" t="s">
        <v>667</v>
      </c>
      <c r="G113" s="22" t="s">
        <v>169</v>
      </c>
    </row>
    <row r="114" spans="1:8" x14ac:dyDescent="0.35">
      <c r="A114" s="25" t="s">
        <v>444</v>
      </c>
      <c r="B114" s="25" t="s">
        <v>797</v>
      </c>
      <c r="C114" s="25" t="s">
        <v>443</v>
      </c>
      <c r="D114" s="25" t="s">
        <v>787</v>
      </c>
      <c r="E114" s="25" t="s">
        <v>754</v>
      </c>
      <c r="F114" s="22" t="s">
        <v>667</v>
      </c>
      <c r="G114" s="22" t="s">
        <v>169</v>
      </c>
    </row>
    <row r="115" spans="1:8" x14ac:dyDescent="0.35">
      <c r="A115" s="25" t="s">
        <v>399</v>
      </c>
      <c r="B115" s="25" t="s">
        <v>798</v>
      </c>
      <c r="C115" s="25" t="s">
        <v>398</v>
      </c>
      <c r="D115" s="25" t="s">
        <v>787</v>
      </c>
      <c r="E115" s="25" t="s">
        <v>754</v>
      </c>
      <c r="F115" s="22" t="s">
        <v>667</v>
      </c>
      <c r="G115" s="22" t="s">
        <v>169</v>
      </c>
    </row>
    <row r="116" spans="1:8" x14ac:dyDescent="0.35">
      <c r="A116" s="25" t="s">
        <v>389</v>
      </c>
      <c r="B116" s="25" t="s">
        <v>799</v>
      </c>
      <c r="C116" s="25" t="s">
        <v>388</v>
      </c>
      <c r="D116" s="25" t="s">
        <v>787</v>
      </c>
      <c r="E116" s="25" t="s">
        <v>751</v>
      </c>
      <c r="F116" s="22" t="s">
        <v>752</v>
      </c>
      <c r="G116" s="22" t="s">
        <v>169</v>
      </c>
    </row>
    <row r="117" spans="1:8" x14ac:dyDescent="0.35">
      <c r="A117" s="22" t="s">
        <v>391</v>
      </c>
      <c r="B117" s="22" t="s">
        <v>800</v>
      </c>
      <c r="C117" s="22" t="s">
        <v>390</v>
      </c>
      <c r="D117" s="22" t="s">
        <v>787</v>
      </c>
      <c r="E117" s="25" t="s">
        <v>754</v>
      </c>
      <c r="F117" s="22" t="s">
        <v>752</v>
      </c>
      <c r="G117" s="22" t="s">
        <v>169</v>
      </c>
    </row>
    <row r="118" spans="1:8" x14ac:dyDescent="0.35">
      <c r="A118" s="22" t="s">
        <v>385</v>
      </c>
      <c r="B118" s="22" t="s">
        <v>801</v>
      </c>
      <c r="C118" s="22" t="s">
        <v>384</v>
      </c>
      <c r="D118" s="22" t="s">
        <v>787</v>
      </c>
      <c r="E118" s="25" t="s">
        <v>751</v>
      </c>
      <c r="F118" s="22" t="s">
        <v>752</v>
      </c>
      <c r="G118" s="22" t="s">
        <v>169</v>
      </c>
    </row>
    <row r="119" spans="1:8" x14ac:dyDescent="0.35">
      <c r="A119" s="22" t="s">
        <v>387</v>
      </c>
      <c r="B119" s="22" t="s">
        <v>802</v>
      </c>
      <c r="C119" s="22" t="s">
        <v>386</v>
      </c>
      <c r="D119" s="22" t="s">
        <v>787</v>
      </c>
      <c r="E119" s="25" t="s">
        <v>754</v>
      </c>
      <c r="F119" s="22" t="s">
        <v>752</v>
      </c>
      <c r="G119" s="22" t="s">
        <v>169</v>
      </c>
    </row>
    <row r="120" spans="1:8" x14ac:dyDescent="0.35">
      <c r="A120" s="22" t="s">
        <v>393</v>
      </c>
      <c r="B120" s="22" t="s">
        <v>803</v>
      </c>
      <c r="C120" s="22" t="s">
        <v>392</v>
      </c>
      <c r="D120" s="22" t="s">
        <v>787</v>
      </c>
      <c r="E120" s="25" t="s">
        <v>751</v>
      </c>
      <c r="F120" s="22" t="s">
        <v>752</v>
      </c>
      <c r="G120" s="22" t="s">
        <v>169</v>
      </c>
    </row>
    <row r="121" spans="1:8" x14ac:dyDescent="0.35">
      <c r="A121" s="22" t="s">
        <v>395</v>
      </c>
      <c r="B121" s="22" t="s">
        <v>804</v>
      </c>
      <c r="C121" s="22" t="s">
        <v>394</v>
      </c>
      <c r="D121" s="22" t="s">
        <v>787</v>
      </c>
      <c r="E121" s="25" t="s">
        <v>754</v>
      </c>
      <c r="F121" s="22" t="s">
        <v>752</v>
      </c>
      <c r="G121" s="22" t="s">
        <v>169</v>
      </c>
    </row>
    <row r="122" spans="1:8" x14ac:dyDescent="0.35">
      <c r="A122" s="22" t="s">
        <v>397</v>
      </c>
      <c r="B122" s="22" t="s">
        <v>805</v>
      </c>
      <c r="C122" s="22" t="s">
        <v>396</v>
      </c>
      <c r="D122" s="22" t="s">
        <v>787</v>
      </c>
      <c r="E122" s="25" t="s">
        <v>751</v>
      </c>
      <c r="F122" s="22" t="s">
        <v>667</v>
      </c>
      <c r="G122" s="22" t="s">
        <v>169</v>
      </c>
    </row>
    <row r="123" spans="1:8" x14ac:dyDescent="0.35">
      <c r="A123" s="22" t="s">
        <v>423</v>
      </c>
      <c r="B123" s="22" t="s">
        <v>806</v>
      </c>
      <c r="C123" s="22" t="s">
        <v>422</v>
      </c>
      <c r="D123" s="22" t="s">
        <v>787</v>
      </c>
      <c r="E123" s="25" t="s">
        <v>751</v>
      </c>
      <c r="F123" s="22" t="s">
        <v>667</v>
      </c>
      <c r="G123" s="22" t="s">
        <v>169</v>
      </c>
    </row>
    <row r="124" spans="1:8" x14ac:dyDescent="0.35">
      <c r="A124" s="22" t="s">
        <v>436</v>
      </c>
      <c r="B124" s="22" t="s">
        <v>807</v>
      </c>
      <c r="C124" s="22" t="s">
        <v>435</v>
      </c>
      <c r="D124" s="22" t="s">
        <v>787</v>
      </c>
      <c r="E124" s="25" t="s">
        <v>754</v>
      </c>
      <c r="F124" s="22" t="s">
        <v>667</v>
      </c>
      <c r="G124" s="22" t="s">
        <v>169</v>
      </c>
    </row>
    <row r="125" spans="1:8" x14ac:dyDescent="0.35">
      <c r="A125" s="22" t="s">
        <v>425</v>
      </c>
      <c r="B125" s="22" t="s">
        <v>808</v>
      </c>
      <c r="C125" s="22" t="s">
        <v>424</v>
      </c>
      <c r="D125" s="22" t="s">
        <v>787</v>
      </c>
      <c r="E125" s="25" t="s">
        <v>666</v>
      </c>
      <c r="F125" s="22" t="s">
        <v>667</v>
      </c>
      <c r="G125" s="22" t="s">
        <v>669</v>
      </c>
      <c r="H125" s="22" t="s">
        <v>169</v>
      </c>
    </row>
    <row r="126" spans="1:8" x14ac:dyDescent="0.35">
      <c r="A126" s="22" t="s">
        <v>427</v>
      </c>
      <c r="B126" s="22" t="s">
        <v>809</v>
      </c>
      <c r="C126" s="22" t="s">
        <v>426</v>
      </c>
      <c r="D126" s="22" t="s">
        <v>787</v>
      </c>
      <c r="E126" s="25" t="s">
        <v>666</v>
      </c>
      <c r="F126" s="22" t="s">
        <v>667</v>
      </c>
      <c r="G126" s="22" t="s">
        <v>169</v>
      </c>
      <c r="H126" s="22" t="s">
        <v>169</v>
      </c>
    </row>
    <row r="127" spans="1:8" x14ac:dyDescent="0.35">
      <c r="A127" s="22" t="s">
        <v>429</v>
      </c>
      <c r="B127" s="22" t="s">
        <v>810</v>
      </c>
      <c r="C127" s="22" t="s">
        <v>428</v>
      </c>
      <c r="D127" s="22" t="s">
        <v>787</v>
      </c>
      <c r="E127" s="25" t="s">
        <v>666</v>
      </c>
      <c r="F127" s="22" t="s">
        <v>667</v>
      </c>
      <c r="G127" s="22" t="s">
        <v>669</v>
      </c>
      <c r="H127" s="22" t="s">
        <v>169</v>
      </c>
    </row>
    <row r="128" spans="1:8" x14ac:dyDescent="0.35">
      <c r="A128" s="80" t="s">
        <v>431</v>
      </c>
      <c r="B128" s="80" t="s">
        <v>811</v>
      </c>
      <c r="C128" s="80" t="s">
        <v>430</v>
      </c>
      <c r="D128" s="22" t="s">
        <v>787</v>
      </c>
      <c r="E128" s="25" t="s">
        <v>735</v>
      </c>
      <c r="F128" s="22" t="s">
        <v>667</v>
      </c>
      <c r="G128" s="22" t="s">
        <v>669</v>
      </c>
    </row>
    <row r="129" spans="1:9" x14ac:dyDescent="0.35">
      <c r="A129" s="22" t="s">
        <v>67</v>
      </c>
      <c r="B129" s="22" t="s">
        <v>114</v>
      </c>
      <c r="C129" s="22" t="s">
        <v>432</v>
      </c>
      <c r="D129" s="22" t="s">
        <v>787</v>
      </c>
      <c r="E129" s="25" t="s">
        <v>735</v>
      </c>
      <c r="F129" s="22" t="s">
        <v>752</v>
      </c>
      <c r="G129" s="22" t="s">
        <v>669</v>
      </c>
    </row>
    <row r="130" spans="1:9" x14ac:dyDescent="0.35">
      <c r="A130" s="22" t="s">
        <v>438</v>
      </c>
      <c r="B130" s="22" t="s">
        <v>812</v>
      </c>
      <c r="C130" s="22" t="s">
        <v>437</v>
      </c>
      <c r="D130" s="22" t="s">
        <v>787</v>
      </c>
      <c r="E130" s="25" t="s">
        <v>735</v>
      </c>
      <c r="F130" s="22" t="s">
        <v>667</v>
      </c>
      <c r="G130" s="22" t="s">
        <v>332</v>
      </c>
      <c r="I130" s="25" t="s">
        <v>942</v>
      </c>
    </row>
    <row r="131" spans="1:9" x14ac:dyDescent="0.35">
      <c r="A131" s="22" t="s">
        <v>446</v>
      </c>
      <c r="B131" s="22" t="s">
        <v>813</v>
      </c>
      <c r="C131" s="80" t="s">
        <v>445</v>
      </c>
      <c r="D131" s="22" t="s">
        <v>787</v>
      </c>
      <c r="E131" s="25" t="s">
        <v>751</v>
      </c>
      <c r="F131" s="22" t="s">
        <v>667</v>
      </c>
      <c r="G131" s="22" t="s">
        <v>169</v>
      </c>
    </row>
    <row r="132" spans="1:9" x14ac:dyDescent="0.35">
      <c r="A132" s="22" t="s">
        <v>448</v>
      </c>
      <c r="B132" s="22" t="s">
        <v>814</v>
      </c>
      <c r="C132" s="22" t="s">
        <v>447</v>
      </c>
      <c r="D132" s="22" t="s">
        <v>787</v>
      </c>
      <c r="E132" s="25" t="s">
        <v>754</v>
      </c>
      <c r="F132" s="22" t="s">
        <v>667</v>
      </c>
      <c r="G132" s="22" t="s">
        <v>169</v>
      </c>
    </row>
    <row r="133" spans="1:9" x14ac:dyDescent="0.35">
      <c r="A133" s="22" t="s">
        <v>419</v>
      </c>
      <c r="B133" s="22" t="s">
        <v>815</v>
      </c>
      <c r="C133" s="22" t="s">
        <v>418</v>
      </c>
      <c r="D133" s="22" t="s">
        <v>787</v>
      </c>
      <c r="E133" s="25" t="s">
        <v>754</v>
      </c>
      <c r="F133" s="22" t="s">
        <v>667</v>
      </c>
      <c r="G133" s="22" t="s">
        <v>169</v>
      </c>
    </row>
    <row r="134" spans="1:9" x14ac:dyDescent="0.35">
      <c r="A134" s="22" t="s">
        <v>409</v>
      </c>
      <c r="B134" s="22" t="s">
        <v>816</v>
      </c>
      <c r="C134" s="22" t="s">
        <v>408</v>
      </c>
      <c r="D134" s="22" t="s">
        <v>787</v>
      </c>
      <c r="E134" s="25" t="s">
        <v>751</v>
      </c>
      <c r="F134" s="22" t="s">
        <v>752</v>
      </c>
      <c r="G134" s="22" t="s">
        <v>169</v>
      </c>
    </row>
    <row r="135" spans="1:9" x14ac:dyDescent="0.35">
      <c r="A135" s="22" t="s">
        <v>411</v>
      </c>
      <c r="B135" s="22" t="s">
        <v>817</v>
      </c>
      <c r="C135" s="22" t="s">
        <v>410</v>
      </c>
      <c r="D135" s="22" t="s">
        <v>787</v>
      </c>
      <c r="E135" s="25" t="s">
        <v>754</v>
      </c>
      <c r="F135" s="22" t="s">
        <v>752</v>
      </c>
      <c r="G135" s="22" t="s">
        <v>169</v>
      </c>
    </row>
    <row r="136" spans="1:9" x14ac:dyDescent="0.35">
      <c r="A136" s="22" t="s">
        <v>405</v>
      </c>
      <c r="B136" s="22" t="s">
        <v>818</v>
      </c>
      <c r="C136" s="22" t="s">
        <v>404</v>
      </c>
      <c r="D136" s="22" t="s">
        <v>787</v>
      </c>
      <c r="E136" s="25" t="s">
        <v>751</v>
      </c>
      <c r="F136" s="22" t="s">
        <v>752</v>
      </c>
      <c r="G136" s="22" t="s">
        <v>169</v>
      </c>
    </row>
    <row r="137" spans="1:9" x14ac:dyDescent="0.35">
      <c r="A137" s="22" t="s">
        <v>407</v>
      </c>
      <c r="B137" s="22" t="s">
        <v>819</v>
      </c>
      <c r="C137" s="80" t="s">
        <v>406</v>
      </c>
      <c r="D137" s="22" t="s">
        <v>787</v>
      </c>
      <c r="E137" s="25" t="s">
        <v>754</v>
      </c>
      <c r="F137" s="22" t="s">
        <v>752</v>
      </c>
      <c r="G137" s="22" t="s">
        <v>169</v>
      </c>
    </row>
    <row r="138" spans="1:9" x14ac:dyDescent="0.35">
      <c r="A138" s="22" t="s">
        <v>413</v>
      </c>
      <c r="B138" s="22" t="s">
        <v>820</v>
      </c>
      <c r="C138" s="22" t="s">
        <v>412</v>
      </c>
      <c r="D138" s="22" t="s">
        <v>787</v>
      </c>
      <c r="E138" s="25" t="s">
        <v>751</v>
      </c>
      <c r="F138" s="22" t="s">
        <v>752</v>
      </c>
      <c r="G138" s="22" t="s">
        <v>169</v>
      </c>
    </row>
    <row r="139" spans="1:9" x14ac:dyDescent="0.35">
      <c r="A139" s="22" t="s">
        <v>415</v>
      </c>
      <c r="B139" s="22" t="s">
        <v>821</v>
      </c>
      <c r="C139" s="22" t="s">
        <v>414</v>
      </c>
      <c r="D139" s="22" t="s">
        <v>787</v>
      </c>
      <c r="E139" s="25" t="s">
        <v>754</v>
      </c>
      <c r="F139" s="22" t="s">
        <v>752</v>
      </c>
      <c r="G139" s="22" t="s">
        <v>169</v>
      </c>
    </row>
    <row r="140" spans="1:9" x14ac:dyDescent="0.35">
      <c r="A140" s="22" t="s">
        <v>417</v>
      </c>
      <c r="B140" s="22" t="s">
        <v>822</v>
      </c>
      <c r="C140" s="22" t="s">
        <v>416</v>
      </c>
      <c r="D140" s="22" t="s">
        <v>787</v>
      </c>
      <c r="E140" s="25" t="s">
        <v>751</v>
      </c>
      <c r="F140" s="22" t="s">
        <v>667</v>
      </c>
      <c r="G140" s="22" t="s">
        <v>169</v>
      </c>
    </row>
    <row r="141" spans="1:9" x14ac:dyDescent="0.35">
      <c r="A141" s="22" t="s">
        <v>506</v>
      </c>
      <c r="B141" s="22" t="s">
        <v>824</v>
      </c>
      <c r="C141" s="22" t="s">
        <v>505</v>
      </c>
      <c r="D141" s="22" t="s">
        <v>823</v>
      </c>
      <c r="E141" s="25" t="s">
        <v>666</v>
      </c>
      <c r="F141" s="22" t="s">
        <v>667</v>
      </c>
      <c r="G141" s="22" t="s">
        <v>175</v>
      </c>
    </row>
    <row r="142" spans="1:9" x14ac:dyDescent="0.35">
      <c r="A142" s="22" t="s">
        <v>508</v>
      </c>
      <c r="B142" s="22" t="s">
        <v>825</v>
      </c>
      <c r="C142" s="22" t="s">
        <v>507</v>
      </c>
      <c r="D142" s="22" t="s">
        <v>823</v>
      </c>
      <c r="E142" s="25" t="s">
        <v>666</v>
      </c>
      <c r="F142" s="22" t="s">
        <v>667</v>
      </c>
      <c r="G142" s="22" t="s">
        <v>175</v>
      </c>
    </row>
    <row r="143" spans="1:9" x14ac:dyDescent="0.35">
      <c r="A143" s="25" t="s">
        <v>499</v>
      </c>
      <c r="B143" s="25" t="s">
        <v>826</v>
      </c>
      <c r="C143" s="25" t="s">
        <v>497</v>
      </c>
      <c r="D143" s="22" t="s">
        <v>823</v>
      </c>
      <c r="E143" s="25" t="s">
        <v>666</v>
      </c>
      <c r="F143" s="22" t="s">
        <v>667</v>
      </c>
      <c r="G143" s="22" t="s">
        <v>827</v>
      </c>
    </row>
    <row r="144" spans="1:9" x14ac:dyDescent="0.35">
      <c r="A144" s="25" t="s">
        <v>512</v>
      </c>
      <c r="B144" s="25" t="s">
        <v>828</v>
      </c>
      <c r="C144" s="25" t="s">
        <v>511</v>
      </c>
      <c r="D144" s="22" t="s">
        <v>823</v>
      </c>
      <c r="E144" s="25" t="s">
        <v>666</v>
      </c>
      <c r="F144" s="22" t="s">
        <v>667</v>
      </c>
      <c r="G144" s="22" t="s">
        <v>169</v>
      </c>
    </row>
    <row r="145" spans="1:8" x14ac:dyDescent="0.35">
      <c r="A145" s="25" t="s">
        <v>530</v>
      </c>
      <c r="B145" s="25" t="s">
        <v>829</v>
      </c>
      <c r="C145" s="25" t="s">
        <v>529</v>
      </c>
      <c r="D145" s="22" t="s">
        <v>823</v>
      </c>
      <c r="E145" s="25" t="s">
        <v>666</v>
      </c>
      <c r="F145" s="22" t="s">
        <v>667</v>
      </c>
      <c r="G145" s="22" t="s">
        <v>175</v>
      </c>
    </row>
    <row r="146" spans="1:8" x14ac:dyDescent="0.35">
      <c r="A146" s="25" t="s">
        <v>518</v>
      </c>
      <c r="B146" s="25" t="s">
        <v>830</v>
      </c>
      <c r="C146" s="25" t="s">
        <v>517</v>
      </c>
      <c r="D146" s="22" t="s">
        <v>823</v>
      </c>
      <c r="E146" s="25" t="s">
        <v>666</v>
      </c>
      <c r="F146" s="22" t="s">
        <v>667</v>
      </c>
      <c r="G146" s="22" t="s">
        <v>175</v>
      </c>
    </row>
    <row r="147" spans="1:8" x14ac:dyDescent="0.35">
      <c r="A147" s="25" t="s">
        <v>504</v>
      </c>
      <c r="B147" s="25" t="s">
        <v>831</v>
      </c>
      <c r="C147" s="25" t="s">
        <v>503</v>
      </c>
      <c r="D147" s="22" t="s">
        <v>823</v>
      </c>
      <c r="E147" s="25" t="s">
        <v>666</v>
      </c>
      <c r="F147" s="22" t="s">
        <v>667</v>
      </c>
      <c r="G147" s="22" t="s">
        <v>827</v>
      </c>
      <c r="H147" s="22" t="s">
        <v>827</v>
      </c>
    </row>
    <row r="148" spans="1:8" x14ac:dyDescent="0.35">
      <c r="A148" s="25" t="s">
        <v>514</v>
      </c>
      <c r="B148" s="25" t="s">
        <v>832</v>
      </c>
      <c r="C148" s="25" t="s">
        <v>513</v>
      </c>
      <c r="D148" s="22" t="s">
        <v>823</v>
      </c>
      <c r="E148" s="25" t="s">
        <v>666</v>
      </c>
      <c r="F148" s="22" t="s">
        <v>667</v>
      </c>
      <c r="G148" s="22" t="s">
        <v>175</v>
      </c>
    </row>
    <row r="149" spans="1:8" x14ac:dyDescent="0.35">
      <c r="A149" s="25" t="s">
        <v>520</v>
      </c>
      <c r="B149" s="25" t="s">
        <v>833</v>
      </c>
      <c r="C149" s="25" t="s">
        <v>519</v>
      </c>
      <c r="D149" s="22" t="s">
        <v>823</v>
      </c>
      <c r="E149" s="25" t="s">
        <v>666</v>
      </c>
      <c r="F149" s="22" t="s">
        <v>667</v>
      </c>
      <c r="G149" s="22" t="s">
        <v>175</v>
      </c>
    </row>
    <row r="150" spans="1:8" x14ac:dyDescent="0.35">
      <c r="A150" s="25" t="s">
        <v>522</v>
      </c>
      <c r="B150" s="25" t="s">
        <v>834</v>
      </c>
      <c r="C150" s="25" t="s">
        <v>521</v>
      </c>
      <c r="D150" s="22" t="s">
        <v>823</v>
      </c>
      <c r="E150" s="25" t="s">
        <v>666</v>
      </c>
      <c r="F150" s="22" t="s">
        <v>667</v>
      </c>
      <c r="G150" s="22" t="s">
        <v>169</v>
      </c>
    </row>
    <row r="151" spans="1:8" x14ac:dyDescent="0.35">
      <c r="A151" s="25" t="s">
        <v>510</v>
      </c>
      <c r="B151" s="25" t="s">
        <v>835</v>
      </c>
      <c r="C151" s="25" t="s">
        <v>509</v>
      </c>
      <c r="D151" s="22" t="s">
        <v>823</v>
      </c>
      <c r="E151" s="25" t="s">
        <v>666</v>
      </c>
      <c r="F151" s="22" t="s">
        <v>667</v>
      </c>
      <c r="G151" s="22" t="s">
        <v>169</v>
      </c>
    </row>
    <row r="152" spans="1:8" x14ac:dyDescent="0.35">
      <c r="A152" s="25" t="s">
        <v>524</v>
      </c>
      <c r="B152" s="25" t="s">
        <v>836</v>
      </c>
      <c r="C152" s="25" t="s">
        <v>523</v>
      </c>
      <c r="D152" s="22" t="s">
        <v>823</v>
      </c>
      <c r="E152" s="25" t="s">
        <v>666</v>
      </c>
      <c r="F152" s="22" t="s">
        <v>667</v>
      </c>
      <c r="G152" s="22" t="s">
        <v>175</v>
      </c>
    </row>
    <row r="153" spans="1:8" x14ac:dyDescent="0.35">
      <c r="A153" s="25" t="s">
        <v>526</v>
      </c>
      <c r="B153" s="25" t="s">
        <v>837</v>
      </c>
      <c r="C153" s="25" t="s">
        <v>525</v>
      </c>
      <c r="D153" s="22" t="s">
        <v>823</v>
      </c>
      <c r="E153" s="25" t="s">
        <v>666</v>
      </c>
      <c r="F153" s="22" t="s">
        <v>667</v>
      </c>
      <c r="G153" s="22" t="s">
        <v>169</v>
      </c>
    </row>
    <row r="154" spans="1:8" x14ac:dyDescent="0.35">
      <c r="A154" s="25" t="s">
        <v>502</v>
      </c>
      <c r="B154" s="25" t="s">
        <v>838</v>
      </c>
      <c r="C154" s="25" t="s">
        <v>501</v>
      </c>
      <c r="D154" s="22" t="s">
        <v>823</v>
      </c>
      <c r="E154" s="25" t="s">
        <v>666</v>
      </c>
      <c r="F154" s="22" t="s">
        <v>667</v>
      </c>
      <c r="G154" s="22" t="s">
        <v>175</v>
      </c>
    </row>
    <row r="155" spans="1:8" x14ac:dyDescent="0.35">
      <c r="A155" s="25" t="s">
        <v>528</v>
      </c>
      <c r="B155" s="25" t="s">
        <v>839</v>
      </c>
      <c r="C155" s="25" t="s">
        <v>527</v>
      </c>
      <c r="D155" s="22" t="s">
        <v>823</v>
      </c>
      <c r="E155" s="25" t="s">
        <v>666</v>
      </c>
      <c r="F155" s="22" t="s">
        <v>667</v>
      </c>
      <c r="G155" s="22" t="s">
        <v>175</v>
      </c>
    </row>
    <row r="156" spans="1:8" x14ac:dyDescent="0.35">
      <c r="A156" s="25" t="s">
        <v>536</v>
      </c>
      <c r="B156" s="25" t="s">
        <v>840</v>
      </c>
      <c r="C156" s="25" t="s">
        <v>535</v>
      </c>
      <c r="D156" s="22" t="s">
        <v>823</v>
      </c>
      <c r="E156" s="25" t="s">
        <v>666</v>
      </c>
      <c r="F156" s="22" t="s">
        <v>667</v>
      </c>
      <c r="G156" s="22" t="s">
        <v>169</v>
      </c>
      <c r="H156" s="22" t="s">
        <v>169</v>
      </c>
    </row>
    <row r="157" spans="1:8" x14ac:dyDescent="0.35">
      <c r="A157" s="25" t="s">
        <v>534</v>
      </c>
      <c r="B157" s="25" t="s">
        <v>841</v>
      </c>
      <c r="C157" s="25" t="s">
        <v>533</v>
      </c>
      <c r="D157" s="22" t="s">
        <v>823</v>
      </c>
      <c r="E157" s="25" t="s">
        <v>666</v>
      </c>
      <c r="F157" s="22" t="s">
        <v>667</v>
      </c>
      <c r="G157" s="22" t="s">
        <v>169</v>
      </c>
      <c r="H157" s="22" t="s">
        <v>169</v>
      </c>
    </row>
    <row r="158" spans="1:8" x14ac:dyDescent="0.35">
      <c r="A158" s="22" t="s">
        <v>532</v>
      </c>
      <c r="B158" s="22" t="s">
        <v>842</v>
      </c>
      <c r="C158" s="22" t="s">
        <v>531</v>
      </c>
      <c r="D158" s="22" t="s">
        <v>823</v>
      </c>
      <c r="E158" s="25" t="s">
        <v>666</v>
      </c>
      <c r="F158" s="22" t="s">
        <v>667</v>
      </c>
      <c r="G158" s="22" t="s">
        <v>175</v>
      </c>
      <c r="H158" s="22" t="s">
        <v>169</v>
      </c>
    </row>
    <row r="159" spans="1:8" x14ac:dyDescent="0.35">
      <c r="A159" s="22" t="s">
        <v>516</v>
      </c>
      <c r="B159" s="22" t="s">
        <v>843</v>
      </c>
      <c r="C159" s="22" t="s">
        <v>515</v>
      </c>
      <c r="D159" s="22" t="s">
        <v>823</v>
      </c>
      <c r="E159" s="25" t="s">
        <v>666</v>
      </c>
      <c r="F159" s="22" t="s">
        <v>667</v>
      </c>
      <c r="G159" s="22" t="s">
        <v>175</v>
      </c>
    </row>
    <row r="160" spans="1:8" x14ac:dyDescent="0.35">
      <c r="A160" s="80" t="s">
        <v>615</v>
      </c>
      <c r="B160" s="22" t="s">
        <v>845</v>
      </c>
      <c r="C160" s="22" t="s">
        <v>614</v>
      </c>
      <c r="D160" s="22" t="s">
        <v>844</v>
      </c>
      <c r="E160" s="25" t="s">
        <v>666</v>
      </c>
      <c r="F160" s="22" t="s">
        <v>667</v>
      </c>
      <c r="G160" s="22" t="s">
        <v>169</v>
      </c>
      <c r="H160" s="22" t="s">
        <v>169</v>
      </c>
    </row>
    <row r="161" spans="1:9" x14ac:dyDescent="0.35">
      <c r="A161" s="22" t="s">
        <v>587</v>
      </c>
      <c r="B161" s="22" t="s">
        <v>846</v>
      </c>
      <c r="C161" s="22" t="s">
        <v>586</v>
      </c>
      <c r="D161" s="22" t="s">
        <v>844</v>
      </c>
      <c r="E161" s="25" t="s">
        <v>666</v>
      </c>
      <c r="F161" s="22" t="s">
        <v>667</v>
      </c>
      <c r="G161" s="22" t="s">
        <v>169</v>
      </c>
      <c r="H161" s="22" t="s">
        <v>169</v>
      </c>
    </row>
    <row r="162" spans="1:9" x14ac:dyDescent="0.35">
      <c r="A162" s="22" t="s">
        <v>585</v>
      </c>
      <c r="B162" s="22" t="s">
        <v>847</v>
      </c>
      <c r="C162" s="22" t="s">
        <v>584</v>
      </c>
      <c r="D162" s="22" t="s">
        <v>844</v>
      </c>
      <c r="E162" s="25" t="s">
        <v>666</v>
      </c>
      <c r="F162" s="22" t="s">
        <v>667</v>
      </c>
      <c r="G162" s="22" t="s">
        <v>169</v>
      </c>
      <c r="H162" s="22" t="s">
        <v>169</v>
      </c>
    </row>
    <row r="163" spans="1:9" x14ac:dyDescent="0.35">
      <c r="A163" s="22" t="s">
        <v>943</v>
      </c>
      <c r="B163" s="22" t="s">
        <v>944</v>
      </c>
      <c r="C163" s="22" t="s">
        <v>945</v>
      </c>
      <c r="D163" s="22" t="s">
        <v>844</v>
      </c>
      <c r="E163" s="25" t="s">
        <v>735</v>
      </c>
      <c r="F163" s="22" t="s">
        <v>752</v>
      </c>
      <c r="G163" s="22" t="s">
        <v>849</v>
      </c>
      <c r="H163" s="22" t="s">
        <v>849</v>
      </c>
      <c r="I163" s="72" t="s">
        <v>941</v>
      </c>
    </row>
    <row r="164" spans="1:9" x14ac:dyDescent="0.35">
      <c r="A164" s="22" t="s">
        <v>589</v>
      </c>
      <c r="B164" s="22" t="s">
        <v>848</v>
      </c>
      <c r="C164" s="22" t="s">
        <v>588</v>
      </c>
      <c r="D164" s="22" t="s">
        <v>844</v>
      </c>
      <c r="E164" s="25" t="s">
        <v>735</v>
      </c>
      <c r="F164" s="22" t="s">
        <v>667</v>
      </c>
      <c r="G164" s="22" t="s">
        <v>849</v>
      </c>
      <c r="H164" s="22" t="s">
        <v>849</v>
      </c>
      <c r="I164" s="25" t="s">
        <v>946</v>
      </c>
    </row>
    <row r="165" spans="1:9" x14ac:dyDescent="0.35">
      <c r="A165" s="22" t="s">
        <v>947</v>
      </c>
      <c r="B165" s="22" t="s">
        <v>948</v>
      </c>
      <c r="C165" s="22" t="s">
        <v>949</v>
      </c>
      <c r="D165" s="22" t="s">
        <v>844</v>
      </c>
      <c r="E165" s="25" t="s">
        <v>735</v>
      </c>
      <c r="F165" s="22" t="s">
        <v>752</v>
      </c>
      <c r="G165" s="22" t="s">
        <v>849</v>
      </c>
      <c r="H165" s="22" t="s">
        <v>849</v>
      </c>
      <c r="I165" s="72" t="s">
        <v>941</v>
      </c>
    </row>
    <row r="166" spans="1:9" x14ac:dyDescent="0.35">
      <c r="A166" s="22" t="s">
        <v>583</v>
      </c>
      <c r="B166" s="22" t="s">
        <v>850</v>
      </c>
      <c r="C166" s="22" t="s">
        <v>581</v>
      </c>
      <c r="D166" s="22" t="s">
        <v>844</v>
      </c>
      <c r="E166" s="25" t="s">
        <v>666</v>
      </c>
      <c r="F166" s="22" t="s">
        <v>667</v>
      </c>
      <c r="G166" s="22" t="s">
        <v>169</v>
      </c>
      <c r="H166" s="22" t="s">
        <v>169</v>
      </c>
    </row>
    <row r="167" spans="1:9" x14ac:dyDescent="0.35">
      <c r="A167" s="22" t="s">
        <v>593</v>
      </c>
      <c r="B167" s="22" t="s">
        <v>851</v>
      </c>
      <c r="C167" s="22" t="s">
        <v>592</v>
      </c>
      <c r="D167" s="22" t="s">
        <v>844</v>
      </c>
      <c r="E167" s="25" t="s">
        <v>666</v>
      </c>
      <c r="F167" s="22" t="s">
        <v>667</v>
      </c>
      <c r="G167" s="22" t="s">
        <v>169</v>
      </c>
      <c r="H167" s="22" t="s">
        <v>169</v>
      </c>
    </row>
    <row r="168" spans="1:9" x14ac:dyDescent="0.35">
      <c r="A168" s="22" t="s">
        <v>597</v>
      </c>
      <c r="B168" s="22" t="s">
        <v>852</v>
      </c>
      <c r="C168" s="22" t="s">
        <v>596</v>
      </c>
      <c r="D168" s="22" t="s">
        <v>844</v>
      </c>
      <c r="E168" s="25" t="s">
        <v>735</v>
      </c>
      <c r="F168" s="22" t="s">
        <v>667</v>
      </c>
      <c r="G168" s="22" t="s">
        <v>669</v>
      </c>
      <c r="H168" s="22" t="s">
        <v>669</v>
      </c>
    </row>
    <row r="169" spans="1:9" x14ac:dyDescent="0.35">
      <c r="A169" s="22" t="s">
        <v>595</v>
      </c>
      <c r="B169" s="22" t="s">
        <v>853</v>
      </c>
      <c r="C169" s="22" t="s">
        <v>594</v>
      </c>
      <c r="D169" s="22" t="s">
        <v>844</v>
      </c>
      <c r="E169" s="25" t="s">
        <v>666</v>
      </c>
      <c r="F169" s="22" t="s">
        <v>667</v>
      </c>
      <c r="G169" s="22" t="s">
        <v>669</v>
      </c>
      <c r="H169" s="22" t="s">
        <v>169</v>
      </c>
    </row>
    <row r="170" spans="1:9" x14ac:dyDescent="0.35">
      <c r="A170" s="22" t="s">
        <v>68</v>
      </c>
      <c r="B170" s="22" t="s">
        <v>115</v>
      </c>
      <c r="C170" s="22" t="s">
        <v>598</v>
      </c>
      <c r="D170" s="22" t="s">
        <v>844</v>
      </c>
      <c r="E170" s="25" t="s">
        <v>735</v>
      </c>
      <c r="F170" s="22" t="s">
        <v>752</v>
      </c>
      <c r="G170" s="22" t="s">
        <v>669</v>
      </c>
      <c r="H170" s="22" t="s">
        <v>669</v>
      </c>
    </row>
    <row r="171" spans="1:9" x14ac:dyDescent="0.35">
      <c r="A171" s="22" t="s">
        <v>69</v>
      </c>
      <c r="B171" s="22" t="s">
        <v>116</v>
      </c>
      <c r="C171" s="22" t="s">
        <v>599</v>
      </c>
      <c r="D171" s="22" t="s">
        <v>844</v>
      </c>
      <c r="E171" s="25" t="s">
        <v>666</v>
      </c>
      <c r="F171" s="22" t="s">
        <v>752</v>
      </c>
      <c r="G171" s="22" t="s">
        <v>669</v>
      </c>
      <c r="H171" s="22" t="s">
        <v>169</v>
      </c>
    </row>
    <row r="172" spans="1:9" x14ac:dyDescent="0.35">
      <c r="A172" s="22" t="s">
        <v>591</v>
      </c>
      <c r="B172" s="22" t="s">
        <v>854</v>
      </c>
      <c r="C172" s="22" t="s">
        <v>590</v>
      </c>
      <c r="D172" s="22" t="s">
        <v>844</v>
      </c>
      <c r="E172" s="25" t="s">
        <v>666</v>
      </c>
      <c r="F172" s="22" t="s">
        <v>667</v>
      </c>
      <c r="G172" s="22" t="s">
        <v>169</v>
      </c>
      <c r="H172" s="22" t="s">
        <v>169</v>
      </c>
    </row>
    <row r="173" spans="1:9" x14ac:dyDescent="0.35">
      <c r="A173" s="22" t="s">
        <v>605</v>
      </c>
      <c r="B173" s="22" t="s">
        <v>855</v>
      </c>
      <c r="C173" s="22" t="s">
        <v>604</v>
      </c>
      <c r="D173" s="22" t="s">
        <v>844</v>
      </c>
      <c r="E173" s="25" t="s">
        <v>666</v>
      </c>
      <c r="F173" s="22" t="s">
        <v>667</v>
      </c>
      <c r="G173" s="22" t="s">
        <v>332</v>
      </c>
      <c r="H173" s="22" t="s">
        <v>169</v>
      </c>
      <c r="I173" s="25" t="s">
        <v>942</v>
      </c>
    </row>
    <row r="174" spans="1:9" x14ac:dyDescent="0.35">
      <c r="A174" s="22" t="s">
        <v>609</v>
      </c>
      <c r="B174" s="22" t="s">
        <v>856</v>
      </c>
      <c r="C174" s="22" t="s">
        <v>608</v>
      </c>
      <c r="D174" s="22" t="s">
        <v>844</v>
      </c>
      <c r="E174" s="25" t="s">
        <v>666</v>
      </c>
      <c r="F174" s="22" t="s">
        <v>667</v>
      </c>
      <c r="G174" s="22" t="s">
        <v>169</v>
      </c>
      <c r="H174" s="22" t="s">
        <v>169</v>
      </c>
    </row>
    <row r="175" spans="1:9" x14ac:dyDescent="0.35">
      <c r="A175" s="22" t="s">
        <v>613</v>
      </c>
      <c r="B175" s="22" t="s">
        <v>857</v>
      </c>
      <c r="C175" s="22" t="s">
        <v>612</v>
      </c>
      <c r="D175" s="22" t="s">
        <v>844</v>
      </c>
      <c r="E175" s="25" t="s">
        <v>735</v>
      </c>
      <c r="F175" s="22" t="s">
        <v>667</v>
      </c>
      <c r="G175" s="22" t="s">
        <v>492</v>
      </c>
      <c r="H175" s="22" t="s">
        <v>492</v>
      </c>
      <c r="I175" s="25" t="s">
        <v>950</v>
      </c>
    </row>
    <row r="176" spans="1:9" x14ac:dyDescent="0.35">
      <c r="A176" s="22" t="s">
        <v>607</v>
      </c>
      <c r="B176" s="22" t="s">
        <v>858</v>
      </c>
      <c r="C176" s="22" t="s">
        <v>606</v>
      </c>
      <c r="D176" s="22" t="s">
        <v>844</v>
      </c>
      <c r="E176" s="25" t="s">
        <v>666</v>
      </c>
      <c r="F176" s="22" t="s">
        <v>667</v>
      </c>
      <c r="G176" s="22" t="s">
        <v>169</v>
      </c>
      <c r="H176" s="22" t="s">
        <v>169</v>
      </c>
    </row>
    <row r="177" spans="1:9" x14ac:dyDescent="0.35">
      <c r="A177" s="25" t="s">
        <v>611</v>
      </c>
      <c r="B177" s="25" t="s">
        <v>859</v>
      </c>
      <c r="C177" s="25" t="s">
        <v>610</v>
      </c>
      <c r="D177" s="22" t="s">
        <v>844</v>
      </c>
      <c r="E177" s="25" t="s">
        <v>666</v>
      </c>
      <c r="F177" s="22" t="s">
        <v>667</v>
      </c>
      <c r="G177" s="22" t="s">
        <v>169</v>
      </c>
      <c r="H177" s="22" t="s">
        <v>169</v>
      </c>
    </row>
    <row r="178" spans="1:9" x14ac:dyDescent="0.35">
      <c r="A178" s="25" t="s">
        <v>459</v>
      </c>
      <c r="B178" s="25" t="s">
        <v>861</v>
      </c>
      <c r="C178" s="25" t="s">
        <v>458</v>
      </c>
      <c r="D178" s="22" t="s">
        <v>860</v>
      </c>
      <c r="E178" s="25" t="s">
        <v>666</v>
      </c>
      <c r="F178" s="22" t="s">
        <v>667</v>
      </c>
      <c r="G178" s="22" t="s">
        <v>169</v>
      </c>
      <c r="H178" s="22" t="s">
        <v>169</v>
      </c>
    </row>
    <row r="179" spans="1:9" x14ac:dyDescent="0.35">
      <c r="A179" s="25" t="s">
        <v>457</v>
      </c>
      <c r="B179" s="25" t="s">
        <v>862</v>
      </c>
      <c r="C179" s="25" t="s">
        <v>456</v>
      </c>
      <c r="D179" s="22" t="s">
        <v>860</v>
      </c>
      <c r="E179" s="25" t="s">
        <v>666</v>
      </c>
      <c r="F179" s="22" t="s">
        <v>667</v>
      </c>
      <c r="G179" s="22" t="s">
        <v>169</v>
      </c>
      <c r="H179" s="22" t="s">
        <v>169</v>
      </c>
    </row>
    <row r="180" spans="1:9" x14ac:dyDescent="0.35">
      <c r="A180" s="25" t="s">
        <v>461</v>
      </c>
      <c r="B180" s="25" t="s">
        <v>863</v>
      </c>
      <c r="C180" s="25" t="s">
        <v>460</v>
      </c>
      <c r="D180" s="22" t="s">
        <v>860</v>
      </c>
      <c r="E180" s="25" t="s">
        <v>666</v>
      </c>
      <c r="F180" s="22" t="s">
        <v>667</v>
      </c>
      <c r="G180" s="22" t="s">
        <v>169</v>
      </c>
      <c r="H180" s="22" t="s">
        <v>169</v>
      </c>
    </row>
    <row r="181" spans="1:9" x14ac:dyDescent="0.35">
      <c r="A181" s="25" t="s">
        <v>463</v>
      </c>
      <c r="B181" s="25" t="s">
        <v>864</v>
      </c>
      <c r="C181" s="25" t="s">
        <v>462</v>
      </c>
      <c r="D181" s="22" t="s">
        <v>860</v>
      </c>
      <c r="E181" s="25" t="s">
        <v>666</v>
      </c>
      <c r="F181" s="22" t="s">
        <v>667</v>
      </c>
      <c r="G181" s="22" t="s">
        <v>464</v>
      </c>
      <c r="H181" s="22" t="s">
        <v>464</v>
      </c>
      <c r="I181" s="25" t="s">
        <v>951</v>
      </c>
    </row>
    <row r="182" spans="1:9" x14ac:dyDescent="0.35">
      <c r="A182" s="25" t="s">
        <v>952</v>
      </c>
      <c r="B182" s="25" t="s">
        <v>953</v>
      </c>
      <c r="C182" s="25" t="s">
        <v>954</v>
      </c>
      <c r="D182" s="22" t="s">
        <v>860</v>
      </c>
      <c r="E182" s="25" t="s">
        <v>735</v>
      </c>
      <c r="F182" s="22" t="s">
        <v>667</v>
      </c>
      <c r="G182" s="22" t="s">
        <v>849</v>
      </c>
      <c r="H182" s="22" t="s">
        <v>849</v>
      </c>
      <c r="I182" s="72" t="s">
        <v>941</v>
      </c>
    </row>
    <row r="183" spans="1:9" x14ac:dyDescent="0.35">
      <c r="A183" s="25" t="s">
        <v>466</v>
      </c>
      <c r="B183" s="25" t="s">
        <v>865</v>
      </c>
      <c r="C183" s="25" t="s">
        <v>465</v>
      </c>
      <c r="D183" s="22" t="s">
        <v>860</v>
      </c>
      <c r="E183" s="25" t="s">
        <v>735</v>
      </c>
      <c r="F183" s="22" t="s">
        <v>667</v>
      </c>
      <c r="G183" s="22" t="s">
        <v>849</v>
      </c>
      <c r="H183" s="22" t="s">
        <v>849</v>
      </c>
      <c r="I183" s="25" t="s">
        <v>946</v>
      </c>
    </row>
    <row r="184" spans="1:9" x14ac:dyDescent="0.35">
      <c r="A184" s="25" t="s">
        <v>955</v>
      </c>
      <c r="B184" s="25" t="s">
        <v>956</v>
      </c>
      <c r="C184" s="25" t="s">
        <v>957</v>
      </c>
      <c r="D184" s="22" t="s">
        <v>860</v>
      </c>
      <c r="E184" s="25" t="s">
        <v>735</v>
      </c>
      <c r="F184" s="22" t="s">
        <v>667</v>
      </c>
      <c r="G184" s="22" t="s">
        <v>849</v>
      </c>
      <c r="H184" s="22" t="s">
        <v>849</v>
      </c>
      <c r="I184" s="72" t="s">
        <v>941</v>
      </c>
    </row>
    <row r="185" spans="1:9" x14ac:dyDescent="0.35">
      <c r="A185" s="25" t="s">
        <v>451</v>
      </c>
      <c r="B185" s="25" t="s">
        <v>866</v>
      </c>
      <c r="C185" s="25" t="s">
        <v>449</v>
      </c>
      <c r="D185" s="22" t="s">
        <v>860</v>
      </c>
      <c r="E185" s="25" t="s">
        <v>666</v>
      </c>
      <c r="F185" s="22" t="s">
        <v>667</v>
      </c>
      <c r="G185" s="22" t="s">
        <v>169</v>
      </c>
      <c r="H185" s="22" t="s">
        <v>169</v>
      </c>
    </row>
    <row r="186" spans="1:9" x14ac:dyDescent="0.35">
      <c r="A186" s="25" t="s">
        <v>453</v>
      </c>
      <c r="B186" s="25" t="s">
        <v>867</v>
      </c>
      <c r="C186" s="25" t="s">
        <v>452</v>
      </c>
      <c r="D186" s="22" t="s">
        <v>860</v>
      </c>
      <c r="E186" s="25" t="s">
        <v>666</v>
      </c>
      <c r="F186" s="22" t="s">
        <v>667</v>
      </c>
      <c r="G186" s="22" t="s">
        <v>169</v>
      </c>
      <c r="H186" s="22" t="s">
        <v>169</v>
      </c>
    </row>
    <row r="187" spans="1:9" x14ac:dyDescent="0.35">
      <c r="A187" s="25" t="s">
        <v>494</v>
      </c>
      <c r="B187" s="25" t="s">
        <v>868</v>
      </c>
      <c r="C187" s="25" t="s">
        <v>493</v>
      </c>
      <c r="D187" s="22" t="s">
        <v>860</v>
      </c>
      <c r="E187" s="25" t="s">
        <v>666</v>
      </c>
      <c r="F187" s="22" t="s">
        <v>667</v>
      </c>
      <c r="G187" s="22" t="s">
        <v>169</v>
      </c>
      <c r="H187" s="22" t="s">
        <v>169</v>
      </c>
    </row>
    <row r="188" spans="1:9" x14ac:dyDescent="0.35">
      <c r="A188" s="25" t="s">
        <v>455</v>
      </c>
      <c r="B188" s="25" t="s">
        <v>869</v>
      </c>
      <c r="C188" s="25" t="s">
        <v>454</v>
      </c>
      <c r="D188" s="22" t="s">
        <v>860</v>
      </c>
      <c r="E188" s="25" t="s">
        <v>666</v>
      </c>
      <c r="F188" s="22" t="s">
        <v>667</v>
      </c>
      <c r="G188" s="22" t="s">
        <v>169</v>
      </c>
      <c r="H188" s="22" t="s">
        <v>169</v>
      </c>
    </row>
    <row r="189" spans="1:9" x14ac:dyDescent="0.35">
      <c r="A189" s="25" t="s">
        <v>469</v>
      </c>
      <c r="B189" s="25" t="s">
        <v>870</v>
      </c>
      <c r="C189" s="25" t="s">
        <v>468</v>
      </c>
      <c r="D189" s="22" t="s">
        <v>860</v>
      </c>
      <c r="E189" s="25" t="s">
        <v>666</v>
      </c>
      <c r="F189" s="22" t="s">
        <v>667</v>
      </c>
      <c r="G189" s="22" t="s">
        <v>169</v>
      </c>
      <c r="H189" s="22" t="s">
        <v>169</v>
      </c>
    </row>
    <row r="190" spans="1:9" x14ac:dyDescent="0.35">
      <c r="A190" s="25" t="s">
        <v>481</v>
      </c>
      <c r="B190" s="25" t="s">
        <v>871</v>
      </c>
      <c r="C190" s="25" t="s">
        <v>480</v>
      </c>
      <c r="D190" s="22" t="s">
        <v>860</v>
      </c>
      <c r="E190" s="25" t="s">
        <v>666</v>
      </c>
      <c r="F190" s="22" t="s">
        <v>667</v>
      </c>
      <c r="G190" s="22" t="s">
        <v>169</v>
      </c>
      <c r="H190" s="22" t="s">
        <v>169</v>
      </c>
    </row>
    <row r="191" spans="1:9" x14ac:dyDescent="0.35">
      <c r="A191" s="25" t="s">
        <v>471</v>
      </c>
      <c r="B191" s="25" t="s">
        <v>872</v>
      </c>
      <c r="C191" s="25" t="s">
        <v>470</v>
      </c>
      <c r="D191" s="22" t="s">
        <v>860</v>
      </c>
      <c r="E191" s="25" t="s">
        <v>735</v>
      </c>
      <c r="F191" s="22" t="s">
        <v>667</v>
      </c>
      <c r="G191" s="22" t="s">
        <v>669</v>
      </c>
      <c r="H191" s="22" t="s">
        <v>669</v>
      </c>
    </row>
    <row r="192" spans="1:9" x14ac:dyDescent="0.35">
      <c r="A192" s="25" t="s">
        <v>473</v>
      </c>
      <c r="B192" s="25" t="s">
        <v>873</v>
      </c>
      <c r="C192" s="25" t="s">
        <v>472</v>
      </c>
      <c r="D192" s="22" t="s">
        <v>860</v>
      </c>
      <c r="E192" s="25" t="s">
        <v>666</v>
      </c>
      <c r="F192" s="22" t="s">
        <v>667</v>
      </c>
      <c r="G192" s="22" t="s">
        <v>669</v>
      </c>
      <c r="H192" s="22" t="s">
        <v>169</v>
      </c>
    </row>
    <row r="193" spans="1:9" x14ac:dyDescent="0.35">
      <c r="A193" s="25" t="s">
        <v>70</v>
      </c>
      <c r="B193" s="25" t="s">
        <v>117</v>
      </c>
      <c r="C193" s="25" t="s">
        <v>475</v>
      </c>
      <c r="D193" s="22" t="s">
        <v>860</v>
      </c>
      <c r="E193" s="25" t="s">
        <v>735</v>
      </c>
      <c r="F193" s="22" t="s">
        <v>752</v>
      </c>
      <c r="G193" s="22" t="s">
        <v>669</v>
      </c>
      <c r="H193" s="22" t="s">
        <v>669</v>
      </c>
    </row>
    <row r="194" spans="1:9" x14ac:dyDescent="0.35">
      <c r="A194" s="25" t="s">
        <v>71</v>
      </c>
      <c r="B194" s="25" t="s">
        <v>118</v>
      </c>
      <c r="C194" s="25" t="s">
        <v>474</v>
      </c>
      <c r="D194" s="22" t="s">
        <v>860</v>
      </c>
      <c r="E194" s="25" t="s">
        <v>666</v>
      </c>
      <c r="F194" s="22" t="s">
        <v>752</v>
      </c>
      <c r="G194" s="22" t="s">
        <v>669</v>
      </c>
      <c r="H194" s="22" t="s">
        <v>169</v>
      </c>
    </row>
    <row r="195" spans="1:9" x14ac:dyDescent="0.35">
      <c r="A195" s="25" t="s">
        <v>483</v>
      </c>
      <c r="B195" s="25" t="s">
        <v>874</v>
      </c>
      <c r="C195" s="25" t="s">
        <v>482</v>
      </c>
      <c r="D195" s="22" t="s">
        <v>860</v>
      </c>
      <c r="E195" s="25" t="s">
        <v>666</v>
      </c>
      <c r="F195" s="22" t="s">
        <v>667</v>
      </c>
      <c r="G195" s="22" t="s">
        <v>332</v>
      </c>
      <c r="H195" s="22" t="s">
        <v>169</v>
      </c>
      <c r="I195" s="25" t="s">
        <v>942</v>
      </c>
    </row>
    <row r="196" spans="1:9" x14ac:dyDescent="0.35">
      <c r="A196" s="25" t="s">
        <v>487</v>
      </c>
      <c r="B196" s="25" t="s">
        <v>875</v>
      </c>
      <c r="C196" s="25" t="s">
        <v>486</v>
      </c>
      <c r="D196" s="22" t="s">
        <v>860</v>
      </c>
      <c r="E196" s="25" t="s">
        <v>666</v>
      </c>
      <c r="F196" s="22" t="s">
        <v>667</v>
      </c>
      <c r="G196" s="22" t="s">
        <v>169</v>
      </c>
      <c r="H196" s="22" t="s">
        <v>169</v>
      </c>
    </row>
    <row r="197" spans="1:9" x14ac:dyDescent="0.35">
      <c r="A197" s="25" t="s">
        <v>485</v>
      </c>
      <c r="B197" s="25" t="s">
        <v>876</v>
      </c>
      <c r="C197" s="25" t="s">
        <v>484</v>
      </c>
      <c r="D197" s="22" t="s">
        <v>860</v>
      </c>
      <c r="E197" s="25" t="s">
        <v>666</v>
      </c>
      <c r="F197" s="22" t="s">
        <v>667</v>
      </c>
      <c r="G197" s="22" t="s">
        <v>169</v>
      </c>
      <c r="H197" s="22" t="s">
        <v>169</v>
      </c>
    </row>
    <row r="198" spans="1:9" x14ac:dyDescent="0.35">
      <c r="A198" s="25" t="s">
        <v>489</v>
      </c>
      <c r="B198" s="25" t="s">
        <v>877</v>
      </c>
      <c r="C198" s="25" t="s">
        <v>488</v>
      </c>
      <c r="D198" s="22" t="s">
        <v>860</v>
      </c>
      <c r="E198" s="25" t="s">
        <v>666</v>
      </c>
      <c r="F198" s="22" t="s">
        <v>667</v>
      </c>
      <c r="G198" s="22" t="s">
        <v>169</v>
      </c>
      <c r="H198" s="22" t="s">
        <v>169</v>
      </c>
    </row>
    <row r="199" spans="1:9" x14ac:dyDescent="0.35">
      <c r="A199" s="25" t="s">
        <v>491</v>
      </c>
      <c r="B199" s="25" t="s">
        <v>878</v>
      </c>
      <c r="C199" s="25" t="s">
        <v>490</v>
      </c>
      <c r="D199" s="22" t="s">
        <v>860</v>
      </c>
      <c r="E199" s="25" t="s">
        <v>735</v>
      </c>
      <c r="F199" s="22" t="s">
        <v>667</v>
      </c>
      <c r="G199" s="22" t="s">
        <v>492</v>
      </c>
      <c r="H199" s="22" t="s">
        <v>492</v>
      </c>
    </row>
    <row r="200" spans="1:9" x14ac:dyDescent="0.35">
      <c r="A200" s="25" t="s">
        <v>496</v>
      </c>
      <c r="B200" s="25" t="s">
        <v>879</v>
      </c>
      <c r="C200" s="25" t="s">
        <v>495</v>
      </c>
      <c r="D200" s="22" t="s">
        <v>860</v>
      </c>
      <c r="E200" s="25" t="s">
        <v>666</v>
      </c>
      <c r="F200" s="22" t="s">
        <v>667</v>
      </c>
      <c r="G200" s="22" t="s">
        <v>169</v>
      </c>
      <c r="H200" s="22" t="s">
        <v>169</v>
      </c>
    </row>
    <row r="201" spans="1:9" x14ac:dyDescent="0.35">
      <c r="A201" s="25" t="s">
        <v>257</v>
      </c>
      <c r="B201" s="25" t="s">
        <v>881</v>
      </c>
      <c r="C201" s="25" t="s">
        <v>256</v>
      </c>
      <c r="D201" s="22" t="s">
        <v>880</v>
      </c>
      <c r="E201" s="25" t="s">
        <v>666</v>
      </c>
      <c r="F201" s="22" t="s">
        <v>667</v>
      </c>
      <c r="G201" s="22" t="s">
        <v>169</v>
      </c>
      <c r="H201" s="22" t="s">
        <v>169</v>
      </c>
    </row>
    <row r="202" spans="1:9" x14ac:dyDescent="0.35">
      <c r="A202" s="25" t="s">
        <v>259</v>
      </c>
      <c r="B202" s="25" t="s">
        <v>882</v>
      </c>
      <c r="C202" s="25" t="s">
        <v>258</v>
      </c>
      <c r="D202" s="22" t="s">
        <v>880</v>
      </c>
      <c r="E202" s="25" t="s">
        <v>751</v>
      </c>
      <c r="F202" s="22" t="s">
        <v>667</v>
      </c>
      <c r="G202" s="22" t="s">
        <v>169</v>
      </c>
    </row>
    <row r="203" spans="1:9" x14ac:dyDescent="0.35">
      <c r="A203" s="25" t="s">
        <v>265</v>
      </c>
      <c r="B203" s="25" t="s">
        <v>883</v>
      </c>
      <c r="C203" s="25" t="s">
        <v>264</v>
      </c>
      <c r="D203" s="22" t="s">
        <v>880</v>
      </c>
      <c r="E203" s="25" t="s">
        <v>751</v>
      </c>
      <c r="F203" s="22" t="s">
        <v>667</v>
      </c>
      <c r="G203" s="22" t="s">
        <v>169</v>
      </c>
    </row>
    <row r="204" spans="1:9" x14ac:dyDescent="0.35">
      <c r="A204" s="25" t="s">
        <v>250</v>
      </c>
      <c r="B204" s="25" t="s">
        <v>884</v>
      </c>
      <c r="C204" s="25" t="s">
        <v>248</v>
      </c>
      <c r="D204" s="22" t="s">
        <v>880</v>
      </c>
      <c r="E204" s="25" t="s">
        <v>751</v>
      </c>
      <c r="F204" s="22" t="s">
        <v>667</v>
      </c>
      <c r="G204" s="22" t="s">
        <v>169</v>
      </c>
    </row>
    <row r="205" spans="1:9" x14ac:dyDescent="0.35">
      <c r="A205" s="25" t="s">
        <v>269</v>
      </c>
      <c r="B205" s="25" t="s">
        <v>885</v>
      </c>
      <c r="C205" s="25" t="s">
        <v>268</v>
      </c>
      <c r="D205" s="22" t="s">
        <v>880</v>
      </c>
      <c r="E205" s="25" t="s">
        <v>666</v>
      </c>
      <c r="F205" s="22" t="s">
        <v>667</v>
      </c>
      <c r="G205" s="22" t="s">
        <v>675</v>
      </c>
      <c r="H205" s="22" t="s">
        <v>675</v>
      </c>
    </row>
    <row r="206" spans="1:9" x14ac:dyDescent="0.35">
      <c r="A206" s="25" t="s">
        <v>261</v>
      </c>
      <c r="B206" s="25" t="s">
        <v>886</v>
      </c>
      <c r="C206" s="25" t="s">
        <v>260</v>
      </c>
      <c r="D206" s="22" t="s">
        <v>880</v>
      </c>
      <c r="E206" s="25" t="s">
        <v>666</v>
      </c>
      <c r="F206" s="22" t="s">
        <v>667</v>
      </c>
      <c r="G206" s="22" t="s">
        <v>669</v>
      </c>
      <c r="H206" s="22" t="s">
        <v>669</v>
      </c>
    </row>
    <row r="207" spans="1:9" x14ac:dyDescent="0.35">
      <c r="A207" s="25" t="s">
        <v>958</v>
      </c>
      <c r="B207" s="25" t="s">
        <v>959</v>
      </c>
      <c r="C207" s="25" t="s">
        <v>960</v>
      </c>
      <c r="D207" s="22" t="s">
        <v>880</v>
      </c>
      <c r="E207" s="25" t="s">
        <v>735</v>
      </c>
      <c r="F207" s="22" t="s">
        <v>667</v>
      </c>
      <c r="G207" s="22" t="s">
        <v>961</v>
      </c>
      <c r="H207" s="22" t="s">
        <v>961</v>
      </c>
      <c r="I207" s="72" t="s">
        <v>941</v>
      </c>
    </row>
    <row r="208" spans="1:9" x14ac:dyDescent="0.35">
      <c r="A208" s="25" t="s">
        <v>252</v>
      </c>
      <c r="B208" s="25" t="s">
        <v>887</v>
      </c>
      <c r="C208" s="25" t="s">
        <v>251</v>
      </c>
      <c r="D208" s="22" t="s">
        <v>880</v>
      </c>
      <c r="E208" s="25" t="s">
        <v>751</v>
      </c>
      <c r="F208" s="22" t="s">
        <v>667</v>
      </c>
      <c r="G208" s="22" t="s">
        <v>169</v>
      </c>
    </row>
    <row r="209" spans="1:9" x14ac:dyDescent="0.35">
      <c r="A209" s="25" t="s">
        <v>255</v>
      </c>
      <c r="B209" s="25" t="s">
        <v>888</v>
      </c>
      <c r="C209" s="25" t="s">
        <v>254</v>
      </c>
      <c r="D209" s="22" t="s">
        <v>880</v>
      </c>
      <c r="E209" s="25" t="s">
        <v>751</v>
      </c>
      <c r="F209" s="22" t="s">
        <v>667</v>
      </c>
      <c r="G209" s="22" t="s">
        <v>169</v>
      </c>
    </row>
    <row r="210" spans="1:9" x14ac:dyDescent="0.35">
      <c r="A210" s="25" t="s">
        <v>267</v>
      </c>
      <c r="B210" s="25" t="s">
        <v>889</v>
      </c>
      <c r="C210" s="25" t="s">
        <v>266</v>
      </c>
      <c r="D210" s="22" t="s">
        <v>880</v>
      </c>
      <c r="E210" s="25" t="s">
        <v>751</v>
      </c>
      <c r="F210" s="22" t="s">
        <v>667</v>
      </c>
      <c r="G210" s="22" t="s">
        <v>169</v>
      </c>
    </row>
    <row r="211" spans="1:9" x14ac:dyDescent="0.35">
      <c r="A211" s="25" t="s">
        <v>263</v>
      </c>
      <c r="B211" s="25" t="s">
        <v>890</v>
      </c>
      <c r="C211" s="25" t="s">
        <v>262</v>
      </c>
      <c r="D211" s="22" t="s">
        <v>880</v>
      </c>
      <c r="E211" s="25" t="s">
        <v>751</v>
      </c>
      <c r="F211" s="22" t="s">
        <v>667</v>
      </c>
      <c r="G211" s="22" t="s">
        <v>169</v>
      </c>
    </row>
    <row r="212" spans="1:9" x14ac:dyDescent="0.35">
      <c r="A212" s="25" t="s">
        <v>572</v>
      </c>
      <c r="B212" s="25" t="s">
        <v>892</v>
      </c>
      <c r="C212" s="25" t="s">
        <v>571</v>
      </c>
      <c r="D212" s="22" t="s">
        <v>891</v>
      </c>
      <c r="E212" s="25" t="s">
        <v>666</v>
      </c>
      <c r="F212" s="22" t="s">
        <v>667</v>
      </c>
      <c r="G212" s="22" t="s">
        <v>169</v>
      </c>
    </row>
    <row r="213" spans="1:9" x14ac:dyDescent="0.35">
      <c r="A213" s="25" t="s">
        <v>568</v>
      </c>
      <c r="B213" s="25" t="s">
        <v>893</v>
      </c>
      <c r="C213" s="25" t="s">
        <v>566</v>
      </c>
      <c r="D213" s="22" t="s">
        <v>891</v>
      </c>
      <c r="E213" s="25" t="s">
        <v>666</v>
      </c>
      <c r="F213" s="22" t="s">
        <v>667</v>
      </c>
      <c r="G213" s="22" t="s">
        <v>169</v>
      </c>
      <c r="H213" s="22" t="s">
        <v>169</v>
      </c>
    </row>
    <row r="214" spans="1:9" x14ac:dyDescent="0.35">
      <c r="A214" s="25" t="s">
        <v>574</v>
      </c>
      <c r="B214" s="25" t="s">
        <v>894</v>
      </c>
      <c r="C214" s="25" t="s">
        <v>573</v>
      </c>
      <c r="D214" s="22" t="s">
        <v>891</v>
      </c>
      <c r="E214" s="25" t="s">
        <v>666</v>
      </c>
      <c r="F214" s="22" t="s">
        <v>667</v>
      </c>
      <c r="G214" s="22" t="s">
        <v>169</v>
      </c>
    </row>
    <row r="215" spans="1:9" x14ac:dyDescent="0.35">
      <c r="A215" s="25" t="s">
        <v>576</v>
      </c>
      <c r="B215" s="25" t="s">
        <v>895</v>
      </c>
      <c r="C215" s="25" t="s">
        <v>575</v>
      </c>
      <c r="D215" s="22" t="s">
        <v>891</v>
      </c>
      <c r="E215" s="25" t="s">
        <v>666</v>
      </c>
      <c r="F215" s="22" t="s">
        <v>667</v>
      </c>
      <c r="G215" s="22" t="s">
        <v>169</v>
      </c>
      <c r="H215" s="22" t="s">
        <v>169</v>
      </c>
    </row>
    <row r="216" spans="1:9" x14ac:dyDescent="0.35">
      <c r="A216" s="22" t="s">
        <v>578</v>
      </c>
      <c r="B216" s="22" t="s">
        <v>896</v>
      </c>
      <c r="C216" s="22" t="s">
        <v>577</v>
      </c>
      <c r="D216" s="22" t="s">
        <v>891</v>
      </c>
      <c r="E216" s="25" t="s">
        <v>666</v>
      </c>
      <c r="F216" s="22" t="s">
        <v>667</v>
      </c>
      <c r="G216" s="22" t="s">
        <v>169</v>
      </c>
      <c r="H216" s="22" t="s">
        <v>169</v>
      </c>
    </row>
    <row r="217" spans="1:9" x14ac:dyDescent="0.35">
      <c r="A217" s="22" t="s">
        <v>570</v>
      </c>
      <c r="B217" s="22" t="s">
        <v>897</v>
      </c>
      <c r="C217" s="22" t="s">
        <v>569</v>
      </c>
      <c r="D217" s="22" t="s">
        <v>891</v>
      </c>
      <c r="E217" s="25" t="s">
        <v>751</v>
      </c>
      <c r="F217" s="22" t="s">
        <v>667</v>
      </c>
      <c r="G217" s="22" t="s">
        <v>169</v>
      </c>
    </row>
    <row r="218" spans="1:9" x14ac:dyDescent="0.35">
      <c r="A218" s="22" t="s">
        <v>580</v>
      </c>
      <c r="B218" s="22" t="s">
        <v>898</v>
      </c>
      <c r="C218" s="22" t="s">
        <v>579</v>
      </c>
      <c r="D218" s="22" t="s">
        <v>891</v>
      </c>
      <c r="E218" s="25" t="s">
        <v>666</v>
      </c>
      <c r="F218" s="22" t="s">
        <v>667</v>
      </c>
      <c r="G218" s="22" t="s">
        <v>169</v>
      </c>
      <c r="H218" s="22" t="s">
        <v>169</v>
      </c>
    </row>
    <row r="219" spans="1:9" x14ac:dyDescent="0.35">
      <c r="A219" s="22" t="s">
        <v>618</v>
      </c>
      <c r="B219" s="80" t="s">
        <v>899</v>
      </c>
      <c r="C219" s="80" t="s">
        <v>617</v>
      </c>
      <c r="D219" s="25" t="s">
        <v>784</v>
      </c>
      <c r="E219" s="25" t="s">
        <v>666</v>
      </c>
      <c r="F219" s="22" t="s">
        <v>667</v>
      </c>
      <c r="G219" s="22" t="s">
        <v>169</v>
      </c>
      <c r="H219" s="80" t="s">
        <v>169</v>
      </c>
      <c r="I219" s="71" t="s">
        <v>962</v>
      </c>
    </row>
    <row r="220" spans="1:9" x14ac:dyDescent="0.35">
      <c r="A220" s="25" t="s">
        <v>620</v>
      </c>
      <c r="B220" s="80" t="s">
        <v>900</v>
      </c>
      <c r="C220" s="22" t="s">
        <v>619</v>
      </c>
      <c r="D220" s="22" t="s">
        <v>880</v>
      </c>
      <c r="E220" s="25" t="s">
        <v>735</v>
      </c>
      <c r="F220" s="22" t="s">
        <v>667</v>
      </c>
      <c r="G220" s="80" t="s">
        <v>901</v>
      </c>
      <c r="H220" s="80" t="s">
        <v>901</v>
      </c>
      <c r="I220" s="71" t="s">
        <v>963</v>
      </c>
    </row>
    <row r="221" spans="1:9" x14ac:dyDescent="0.35">
      <c r="A221" s="25" t="s">
        <v>623</v>
      </c>
      <c r="B221" s="25" t="s">
        <v>902</v>
      </c>
      <c r="C221" s="46" t="s">
        <v>622</v>
      </c>
      <c r="D221" s="22" t="s">
        <v>880</v>
      </c>
      <c r="E221" s="25" t="s">
        <v>666</v>
      </c>
      <c r="F221" s="22" t="s">
        <v>667</v>
      </c>
      <c r="G221" s="22" t="s">
        <v>169</v>
      </c>
      <c r="H221" s="22" t="s">
        <v>169</v>
      </c>
      <c r="I221" s="71" t="s">
        <v>908</v>
      </c>
    </row>
    <row r="222" spans="1:9" x14ac:dyDescent="0.35">
      <c r="A222" s="80" t="s">
        <v>74</v>
      </c>
      <c r="B222" s="80" t="s">
        <v>121</v>
      </c>
      <c r="C222" s="46" t="s">
        <v>433</v>
      </c>
      <c r="D222" s="22" t="s">
        <v>787</v>
      </c>
      <c r="E222" s="25" t="s">
        <v>735</v>
      </c>
      <c r="F222" s="22" t="s">
        <v>752</v>
      </c>
      <c r="G222" s="22" t="s">
        <v>669</v>
      </c>
      <c r="I222" s="71" t="s">
        <v>908</v>
      </c>
    </row>
    <row r="223" spans="1:9" x14ac:dyDescent="0.35">
      <c r="A223" s="80" t="s">
        <v>75</v>
      </c>
      <c r="B223" s="80" t="s">
        <v>122</v>
      </c>
      <c r="C223" s="46" t="s">
        <v>434</v>
      </c>
      <c r="D223" s="22" t="s">
        <v>787</v>
      </c>
      <c r="E223" s="25" t="s">
        <v>735</v>
      </c>
      <c r="F223" s="22" t="s">
        <v>752</v>
      </c>
      <c r="G223" s="22" t="s">
        <v>669</v>
      </c>
      <c r="I223" s="71" t="s">
        <v>908</v>
      </c>
    </row>
    <row r="224" spans="1:9" x14ac:dyDescent="0.35">
      <c r="A224" s="80" t="s">
        <v>80</v>
      </c>
      <c r="B224" s="80" t="s">
        <v>123</v>
      </c>
      <c r="C224" s="46" t="s">
        <v>600</v>
      </c>
      <c r="D224" s="22" t="s">
        <v>844</v>
      </c>
      <c r="E224" s="25" t="s">
        <v>735</v>
      </c>
      <c r="F224" s="22" t="s">
        <v>752</v>
      </c>
      <c r="G224" s="22" t="s">
        <v>669</v>
      </c>
      <c r="H224" s="22" t="s">
        <v>669</v>
      </c>
      <c r="I224" s="71" t="s">
        <v>908</v>
      </c>
    </row>
    <row r="225" spans="1:9" x14ac:dyDescent="0.35">
      <c r="A225" s="80" t="s">
        <v>81</v>
      </c>
      <c r="B225" s="80" t="s">
        <v>124</v>
      </c>
      <c r="C225" s="46" t="s">
        <v>601</v>
      </c>
      <c r="D225" s="22" t="s">
        <v>844</v>
      </c>
      <c r="E225" s="25" t="s">
        <v>735</v>
      </c>
      <c r="F225" s="22" t="s">
        <v>752</v>
      </c>
      <c r="G225" s="22" t="s">
        <v>669</v>
      </c>
      <c r="H225" s="22" t="s">
        <v>669</v>
      </c>
      <c r="I225" s="71" t="s">
        <v>908</v>
      </c>
    </row>
    <row r="226" spans="1:9" x14ac:dyDescent="0.35">
      <c r="A226" s="80" t="s">
        <v>82</v>
      </c>
      <c r="B226" s="80" t="s">
        <v>125</v>
      </c>
      <c r="C226" s="46" t="s">
        <v>602</v>
      </c>
      <c r="D226" s="22" t="s">
        <v>844</v>
      </c>
      <c r="E226" s="25" t="s">
        <v>666</v>
      </c>
      <c r="F226" s="22" t="s">
        <v>752</v>
      </c>
      <c r="G226" s="22" t="s">
        <v>669</v>
      </c>
      <c r="H226" s="80" t="s">
        <v>169</v>
      </c>
      <c r="I226" s="71" t="s">
        <v>908</v>
      </c>
    </row>
    <row r="227" spans="1:9" x14ac:dyDescent="0.35">
      <c r="A227" s="80" t="s">
        <v>83</v>
      </c>
      <c r="B227" s="80" t="s">
        <v>126</v>
      </c>
      <c r="C227" s="46" t="s">
        <v>603</v>
      </c>
      <c r="D227" s="22" t="s">
        <v>844</v>
      </c>
      <c r="E227" s="25" t="s">
        <v>666</v>
      </c>
      <c r="F227" s="22" t="s">
        <v>752</v>
      </c>
      <c r="G227" s="22" t="s">
        <v>669</v>
      </c>
      <c r="H227" s="80" t="s">
        <v>169</v>
      </c>
      <c r="I227" s="71" t="s">
        <v>908</v>
      </c>
    </row>
    <row r="228" spans="1:9" x14ac:dyDescent="0.35">
      <c r="A228" s="25" t="s">
        <v>78</v>
      </c>
      <c r="B228" s="25" t="s">
        <v>127</v>
      </c>
      <c r="C228" s="46" t="s">
        <v>478</v>
      </c>
      <c r="D228" s="22" t="s">
        <v>860</v>
      </c>
      <c r="E228" s="25" t="s">
        <v>735</v>
      </c>
      <c r="F228" s="22" t="s">
        <v>752</v>
      </c>
      <c r="G228" s="22" t="s">
        <v>669</v>
      </c>
      <c r="H228" s="22" t="s">
        <v>669</v>
      </c>
      <c r="I228" s="71" t="s">
        <v>908</v>
      </c>
    </row>
    <row r="229" spans="1:9" x14ac:dyDescent="0.35">
      <c r="A229" s="25" t="s">
        <v>79</v>
      </c>
      <c r="B229" s="25" t="s">
        <v>128</v>
      </c>
      <c r="C229" s="46" t="s">
        <v>479</v>
      </c>
      <c r="D229" s="22" t="s">
        <v>860</v>
      </c>
      <c r="E229" s="25" t="s">
        <v>735</v>
      </c>
      <c r="F229" s="22" t="s">
        <v>752</v>
      </c>
      <c r="G229" s="22" t="s">
        <v>669</v>
      </c>
      <c r="H229" s="22" t="s">
        <v>669</v>
      </c>
      <c r="I229" s="71" t="s">
        <v>908</v>
      </c>
    </row>
    <row r="230" spans="1:9" x14ac:dyDescent="0.35">
      <c r="A230" s="25" t="s">
        <v>76</v>
      </c>
      <c r="B230" s="25" t="s">
        <v>129</v>
      </c>
      <c r="C230" s="46" t="s">
        <v>476</v>
      </c>
      <c r="D230" s="22" t="s">
        <v>860</v>
      </c>
      <c r="E230" s="25" t="s">
        <v>666</v>
      </c>
      <c r="F230" s="22" t="s">
        <v>752</v>
      </c>
      <c r="G230" s="22" t="s">
        <v>669</v>
      </c>
      <c r="H230" s="80" t="s">
        <v>169</v>
      </c>
      <c r="I230" s="71" t="s">
        <v>908</v>
      </c>
    </row>
    <row r="231" spans="1:9" x14ac:dyDescent="0.35">
      <c r="A231" s="25" t="s">
        <v>77</v>
      </c>
      <c r="B231" s="25" t="s">
        <v>130</v>
      </c>
      <c r="C231" s="46" t="s">
        <v>477</v>
      </c>
      <c r="D231" s="22" t="s">
        <v>860</v>
      </c>
      <c r="E231" s="25" t="s">
        <v>666</v>
      </c>
      <c r="F231" s="22" t="s">
        <v>752</v>
      </c>
      <c r="G231" s="22" t="s">
        <v>669</v>
      </c>
      <c r="H231" s="80" t="s">
        <v>169</v>
      </c>
      <c r="I231" s="71" t="s">
        <v>908</v>
      </c>
    </row>
    <row r="232" spans="1:9" x14ac:dyDescent="0.35">
      <c r="A232" s="22" t="s">
        <v>964</v>
      </c>
      <c r="B232" s="80" t="s">
        <v>965</v>
      </c>
      <c r="D232" s="80" t="s">
        <v>966</v>
      </c>
      <c r="E232" s="80" t="s">
        <v>967</v>
      </c>
      <c r="F232" s="80" t="s">
        <v>967</v>
      </c>
      <c r="G232" s="80" t="s">
        <v>967</v>
      </c>
      <c r="H232" s="80" t="s">
        <v>175</v>
      </c>
    </row>
    <row r="233" spans="1:9" x14ac:dyDescent="0.35">
      <c r="A233" s="22" t="s">
        <v>968</v>
      </c>
      <c r="B233" s="80" t="s">
        <v>969</v>
      </c>
      <c r="D233" s="80" t="s">
        <v>966</v>
      </c>
      <c r="E233" s="80" t="s">
        <v>967</v>
      </c>
      <c r="F233" s="80" t="s">
        <v>967</v>
      </c>
      <c r="G233" s="80" t="s">
        <v>967</v>
      </c>
      <c r="H233" s="80" t="s">
        <v>175</v>
      </c>
    </row>
    <row r="234" spans="1:9" x14ac:dyDescent="0.35">
      <c r="A234" s="22" t="s">
        <v>970</v>
      </c>
      <c r="B234" s="80" t="s">
        <v>970</v>
      </c>
      <c r="D234" s="80" t="s">
        <v>966</v>
      </c>
      <c r="E234" s="80" t="s">
        <v>967</v>
      </c>
      <c r="F234" s="80" t="s">
        <v>967</v>
      </c>
      <c r="G234" s="80" t="s">
        <v>967</v>
      </c>
      <c r="H234" s="80" t="s">
        <v>175</v>
      </c>
    </row>
    <row r="235" spans="1:9" x14ac:dyDescent="0.35">
      <c r="A235" s="22" t="s">
        <v>971</v>
      </c>
      <c r="B235" s="80" t="s">
        <v>972</v>
      </c>
      <c r="D235" s="80" t="s">
        <v>966</v>
      </c>
      <c r="E235" s="80" t="s">
        <v>967</v>
      </c>
      <c r="F235" s="80" t="s">
        <v>967</v>
      </c>
      <c r="G235" s="80" t="s">
        <v>967</v>
      </c>
      <c r="H235" s="80" t="s">
        <v>175</v>
      </c>
    </row>
    <row r="236" spans="1:9" x14ac:dyDescent="0.35">
      <c r="A236" s="22" t="s">
        <v>973</v>
      </c>
      <c r="B236" s="80" t="s">
        <v>974</v>
      </c>
      <c r="D236" s="80" t="s">
        <v>966</v>
      </c>
      <c r="E236" s="80" t="s">
        <v>967</v>
      </c>
      <c r="F236" s="80" t="s">
        <v>967</v>
      </c>
      <c r="G236" s="80" t="s">
        <v>967</v>
      </c>
      <c r="H236" s="80" t="s">
        <v>175</v>
      </c>
    </row>
  </sheetData>
  <autoFilter ref="A1:I23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6571C89568F64EA9998027CE758037" ma:contentTypeVersion="16" ma:contentTypeDescription="Crée un document." ma:contentTypeScope="" ma:versionID="ff4bc68b5312d1f326cc9b111f0f9d81">
  <xsd:schema xmlns:xsd="http://www.w3.org/2001/XMLSchema" xmlns:xs="http://www.w3.org/2001/XMLSchema" xmlns:p="http://schemas.microsoft.com/office/2006/metadata/properties" xmlns:ns2="f80bdb51-a143-4743-aff0-7a8fe1028b5b" xmlns:ns3="5bf3953b-78ae-48e3-a9fc-ea6fcee60027" targetNamespace="http://schemas.microsoft.com/office/2006/metadata/properties" ma:root="true" ma:fieldsID="b7bde39852ab4f3cb3f5c90d1113f2c2" ns2:_="" ns3:_="">
    <xsd:import namespace="f80bdb51-a143-4743-aff0-7a8fe1028b5b"/>
    <xsd:import namespace="5bf3953b-78ae-48e3-a9fc-ea6fcee6002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3:He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0bdb51-a143-4743-aff0-7a8fe1028b5b"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9b18a761-4004-466f-b7e9-2699bfa5de39}" ma:internalName="TaxCatchAll" ma:showField="CatchAllData" ma:web="f80bdb51-a143-4743-aff0-7a8fe1028b5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bf3953b-78ae-48e3-a9fc-ea6fcee6002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6c69a344-eaf4-4ed5-a75c-c42856a32e9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Heure" ma:index="23" nillable="true" ma:displayName="Heure" ma:format="DateTime" ma:internalName="Heur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bf3953b-78ae-48e3-a9fc-ea6fcee60027">
      <Terms xmlns="http://schemas.microsoft.com/office/infopath/2007/PartnerControls"/>
    </lcf76f155ced4ddcb4097134ff3c332f>
    <TaxCatchAll xmlns="f80bdb51-a143-4743-aff0-7a8fe1028b5b" xsi:nil="true"/>
    <Heure xmlns="5bf3953b-78ae-48e3-a9fc-ea6fcee60027" xsi:nil="true"/>
  </documentManagement>
</p:properties>
</file>

<file path=customXml/itemProps1.xml><?xml version="1.0" encoding="utf-8"?>
<ds:datastoreItem xmlns:ds="http://schemas.openxmlformats.org/officeDocument/2006/customXml" ds:itemID="{CF32DD21-AA9E-4661-9125-C38342E5F5C0}">
  <ds:schemaRefs>
    <ds:schemaRef ds:uri="http://schemas.microsoft.com/sharepoint/v3/contenttype/forms"/>
  </ds:schemaRefs>
</ds:datastoreItem>
</file>

<file path=customXml/itemProps2.xml><?xml version="1.0" encoding="utf-8"?>
<ds:datastoreItem xmlns:ds="http://schemas.openxmlformats.org/officeDocument/2006/customXml" ds:itemID="{72FD630E-D262-4F13-B11B-2982AD6E4E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0bdb51-a143-4743-aff0-7a8fe1028b5b"/>
    <ds:schemaRef ds:uri="5bf3953b-78ae-48e3-a9fc-ea6fcee600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85E2E7-2D64-430D-9F2C-AA4FBE299340}">
  <ds:schemaRefs>
    <ds:schemaRef ds:uri="5bf3953b-78ae-48e3-a9fc-ea6fcee60027"/>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dcmitype/"/>
    <ds:schemaRef ds:uri="f80bdb51-a143-4743-aff0-7a8fe1028b5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4</vt:i4>
      </vt:variant>
    </vt:vector>
  </HeadingPairs>
  <TitlesOfParts>
    <vt:vector size="11" baseType="lpstr">
      <vt:lpstr>Accueil</vt:lpstr>
      <vt:lpstr>Généralités</vt:lpstr>
      <vt:lpstr>NOTE SOJA FR</vt:lpstr>
      <vt:lpstr>NOTE SOJA EN</vt:lpstr>
      <vt:lpstr>v9_ACV MP ECOALIM FR</vt:lpstr>
      <vt:lpstr>v9_LCA Feedstuff ECOALIM EN</vt:lpstr>
      <vt:lpstr>Correspondances Simapro</vt:lpstr>
      <vt:lpstr>'NOTE SOJA EN'!_ftn1</vt:lpstr>
      <vt:lpstr>'NOTE SOJA FR'!_ftn1</vt:lpstr>
      <vt:lpstr>'NOTE SOJA EN'!_ftnref1</vt:lpstr>
      <vt:lpstr>'NOTE SOJA FR'!_ftnref1</vt:lpstr>
    </vt:vector>
  </TitlesOfParts>
  <Manager/>
  <Company>Institut de l'Elevage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Armelle GAC</dc:creator>
  <cp:keywords/>
  <dc:description/>
  <cp:lastModifiedBy>Aurélie Wilfart</cp:lastModifiedBy>
  <cp:revision/>
  <dcterms:created xsi:type="dcterms:W3CDTF">2009-11-13T13:47:08Z</dcterms:created>
  <dcterms:modified xsi:type="dcterms:W3CDTF">2025-03-31T09:11:53Z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0x010100206571C89568F64EA9998027CE758037</vt:lpwstr>
  </property>
  <property fmtid="{D5CDD505-2E9C-101B-9397-08002B2CF9AE}" pid="3" name="MediaServiceImageTags">
    <vt:lpwstr/>
  </property>
</Properties>
</file>